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95" windowWidth="18795" windowHeight="6285"/>
  </bookViews>
  <sheets>
    <sheet name="2" sheetId="4" r:id="rId1"/>
    <sheet name="МБ" sheetId="1" r:id="rId2"/>
    <sheet name="ОБ" sheetId="2" r:id="rId3"/>
    <sheet name="5" sheetId="3" r:id="rId4"/>
  </sheets>
  <definedNames>
    <definedName name="_xlnm.Print_Area" localSheetId="0">'2'!$A$1:$FE$64</definedName>
    <definedName name="_xlnm.Print_Area" localSheetId="3">'5'!$A$1:$FE$85</definedName>
    <definedName name="_xlnm.Print_Area" localSheetId="1">МБ!$A$1:$FE$180</definedName>
    <definedName name="_xlnm.Print_Area" localSheetId="2">ОБ!$A$1:$FE$108</definedName>
  </definedNames>
  <calcPr calcId="145621" refMode="R1C1"/>
</workbook>
</file>

<file path=xl/calcChain.xml><?xml version="1.0" encoding="utf-8"?>
<calcChain xmlns="http://schemas.openxmlformats.org/spreadsheetml/2006/main">
  <c r="BW60" i="4" l="1"/>
  <c r="CJ56" i="4"/>
  <c r="CE48" i="4"/>
  <c r="CM25" i="4" l="1"/>
  <c r="CM20" i="4"/>
  <c r="AO11" i="4"/>
  <c r="CE74" i="1"/>
  <c r="EO12" i="1"/>
  <c r="CJ101" i="2"/>
  <c r="EO17" i="2"/>
  <c r="EO11" i="4" l="1"/>
  <c r="EO12" i="4" s="1"/>
  <c r="EO13" i="4" s="1"/>
  <c r="CM33" i="4"/>
  <c r="CJ162" i="1" l="1"/>
  <c r="CJ156" i="1"/>
  <c r="CJ145" i="1"/>
  <c r="CJ158" i="1"/>
  <c r="CJ155" i="1"/>
  <c r="CM57" i="1" l="1"/>
  <c r="CM47" i="1"/>
  <c r="CM50" i="1"/>
  <c r="CJ149" i="1"/>
  <c r="CJ26" i="1" l="1"/>
  <c r="CJ77" i="3" l="1"/>
  <c r="CJ27" i="1" l="1"/>
  <c r="CJ22" i="3" l="1"/>
  <c r="CM28" i="3"/>
  <c r="EO11" i="3" l="1"/>
  <c r="CJ171" i="1" l="1"/>
  <c r="CL121" i="1"/>
  <c r="EO16" i="1"/>
  <c r="EO13" i="2" l="1"/>
  <c r="CJ55" i="3" l="1"/>
  <c r="CJ65" i="3" l="1"/>
  <c r="BW81" i="3" l="1"/>
  <c r="CM33" i="3" l="1"/>
  <c r="AO11" i="3"/>
  <c r="EO12" i="3" l="1"/>
  <c r="EO13" i="3" s="1"/>
  <c r="CM41" i="3"/>
  <c r="CJ31" i="2" l="1"/>
  <c r="CL126" i="1"/>
  <c r="CM41" i="1"/>
  <c r="CJ93" i="2" l="1"/>
  <c r="CJ165" i="1" l="1"/>
  <c r="CL107" i="1" l="1"/>
  <c r="CJ175" i="1" l="1"/>
  <c r="CM52" i="2" l="1"/>
  <c r="CE78" i="1" l="1"/>
  <c r="CM46" i="1"/>
  <c r="CM54" i="1" s="1"/>
  <c r="AO16" i="1" l="1"/>
  <c r="AO15" i="1"/>
  <c r="EO15" i="1" s="1"/>
  <c r="AO12" i="1"/>
  <c r="AO11" i="1"/>
  <c r="EO11" i="1" s="1"/>
  <c r="EO13" i="1" l="1"/>
  <c r="EO17" i="1"/>
  <c r="CJ102" i="2"/>
  <c r="CM47" i="2"/>
  <c r="CM60" i="2" s="1"/>
  <c r="BW104" i="2" s="1"/>
  <c r="EO18" i="1" l="1"/>
  <c r="BW177" i="1" s="1"/>
  <c r="AO12" i="2"/>
  <c r="EO12" i="2" s="1"/>
  <c r="AO13" i="2"/>
  <c r="AO17" i="2"/>
  <c r="AO18" i="2"/>
  <c r="EO18" i="2" s="1"/>
  <c r="AO19" i="2"/>
  <c r="EO19" i="2" s="1"/>
  <c r="AO20" i="2"/>
  <c r="EO20" i="2" s="1"/>
  <c r="EO15" i="2" l="1"/>
  <c r="EO21" i="2"/>
  <c r="EO22" i="2" l="1"/>
</calcChain>
</file>

<file path=xl/sharedStrings.xml><?xml version="1.0" encoding="utf-8"?>
<sst xmlns="http://schemas.openxmlformats.org/spreadsheetml/2006/main" count="707" uniqueCount="188">
  <si>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</si>
  <si>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</si>
  <si>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</si>
  <si>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</si>
  <si>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</si>
  <si>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</si>
  <si>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</si>
  <si>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</si>
  <si>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</si>
  <si>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</si>
  <si>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</si>
  <si>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</si>
  <si>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</si>
  <si>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</si>
  <si>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</si>
  <si>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</si>
  <si>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</si>
  <si>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</si>
  <si>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</si>
  <si>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</si>
  <si>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</si>
  <si>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</si>
  <si>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</si>
  <si>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</si>
  <si>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</si>
  <si>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</si>
  <si>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</si>
  <si>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</si>
  <si>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</si>
  <si>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</si>
  <si>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</si>
  <si>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</si>
  <si>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</si>
  <si>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</si>
  <si>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</si>
  <si>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</si>
  <si>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</si>
  <si>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</si>
  <si>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</si>
  <si>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</si>
  <si>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</si>
  <si>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по ставке 22,0%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</si>
  <si>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</si>
  <si>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</si>
  <si>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</si>
  <si>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</si>
  <si>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</si>
  <si>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</si>
  <si>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</si>
  <si>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</si>
  <si>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</si>
  <si>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</si>
  <si>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</si>
  <si>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</si>
  <si>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</si>
  <si>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</si>
  <si>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</si>
  <si>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</si>
  <si>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</si>
  <si>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</si>
  <si>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</si>
  <si>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</si>
  <si>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</si>
  <si>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</si>
  <si>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</si>
  <si>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</si>
  <si>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</si>
  <si>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</si>
  <si>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</si>
  <si>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</si>
  <si>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</si>
  <si>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</si>
  <si>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</si>
  <si>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</si>
  <si>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</si>
  <si>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</si>
  <si>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</si>
  <si>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</si>
  <si>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</si>
  <si>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</si>
  <si>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</si>
  <si>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</si>
  <si>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</si>
  <si>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</si>
  <si>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</si>
  <si>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</si>
  <si>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</si>
  <si>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</si>
  <si>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</si>
  <si>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</si>
  <si>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</si>
  <si>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</si>
  <si>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</si>
  <si>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</si>
  <si>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</si>
  <si>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</si>
  <si>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</si>
  <si>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</si>
  <si>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</si>
  <si>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</si>
  <si>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</si>
  <si>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</si>
  <si>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Плата за загрязнение окружающей среды</t>
  </si>
  <si>
    <t>Районный и северный коэффициент</t>
  </si>
  <si>
    <t>детский сад</t>
  </si>
  <si>
    <t>школа</t>
  </si>
  <si>
    <t xml:space="preserve">Итого по детскому саду: 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</si>
  <si>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</si>
  <si>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</si>
  <si>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</si>
  <si>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</si>
  <si>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</si>
  <si>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</si>
  <si>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</si>
  <si>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</si>
  <si>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</si>
  <si>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</si>
  <si>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</si>
  <si>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</si>
  <si>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</si>
  <si>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</si>
  <si>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</si>
  <si>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</si>
  <si>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</si>
  <si>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</si>
  <si>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</si>
  <si>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</si>
  <si>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</si>
  <si>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</si>
  <si>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</si>
  <si>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</si>
  <si>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</si>
  <si>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</si>
  <si>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</si>
  <si>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</si>
  <si>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</si>
  <si>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</si>
  <si>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</si>
  <si>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</si>
  <si>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Противопожарные мероприятия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</si>
  <si>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</si>
  <si>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</si>
  <si>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</si>
  <si>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</si>
  <si>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Замеры сопротивления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</si>
  <si>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</si>
  <si>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</si>
  <si>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</si>
  <si>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</si>
  <si>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</si>
  <si>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Изготовление ЭП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</si>
  <si>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</si>
  <si>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</si>
  <si>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</si>
  <si>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</si>
  <si>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</si>
  <si>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</si>
  <si>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</si>
  <si>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</si>
  <si>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</si>
  <si>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</si>
  <si>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</si>
  <si>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</si>
  <si>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</si>
  <si>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</si>
  <si>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</si>
  <si>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</si>
  <si>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</si>
  <si>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</si>
  <si>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</si>
  <si>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</si>
  <si>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</si>
  <si>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</si>
  <si>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</si>
  <si>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</si>
  <si>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Технологическое присоединение</t>
  </si>
  <si>
    <t>10</t>
  </si>
  <si>
    <t>Техническое присоединение к эл.сетям</t>
  </si>
  <si>
    <t>Единовременная выплата молодому специалисту</t>
  </si>
  <si>
    <t>Приобретение материальных запасов для ремонта</t>
  </si>
  <si>
    <t>Акарицидная обработка и дератизация для ДОЛ</t>
  </si>
  <si>
    <t>Приобретение грамот и призов</t>
  </si>
  <si>
    <t>ДГПХ</t>
  </si>
  <si>
    <t>Уплата прочих платежей</t>
  </si>
  <si>
    <t xml:space="preserve">Приобретение продуктов для горячего питания </t>
  </si>
  <si>
    <t>Приносящая доход деятельность</t>
  </si>
  <si>
    <t>2. Расчет (обоснование) расходов на уплату налогов, сборов и иных платежей</t>
  </si>
  <si>
    <t>3. Расчет (обоснование) расходов на приобретение основных средств, материальных запасов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</si>
</sst>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3" fillId="0" borderId="13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8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63"/>
  <sheetViews>
    <sheetView tabSelected="1" topLeftCell="A37" zoomScaleNormal="100" zoomScaleSheetLayoutView="100" workbookViewId="0">
      <selection activeCell="A52" sqref="A52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05" t="s">
        <v>185</v>
      </c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  <c r="EK1" s="105"/>
      <c r="EL1" s="105"/>
      <c r="EM1" s="105"/>
      <c r="EN1" s="105"/>
      <c r="EO1" s="105"/>
      <c r="EP1" s="105"/>
      <c r="EQ1" s="105"/>
      <c r="ER1" s="105"/>
      <c r="ES1" s="105"/>
      <c r="ET1" s="105"/>
      <c r="EU1" s="105"/>
      <c r="EV1" s="105"/>
      <c r="EW1" s="105"/>
      <c r="EX1" s="105"/>
      <c r="EY1" s="105"/>
      <c r="EZ1" s="105"/>
      <c r="FA1" s="105"/>
      <c r="FB1" s="105"/>
      <c r="FC1" s="105"/>
      <c r="FD1" s="105"/>
      <c r="FE1" s="105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</row>
    <row r="3" spans="1:161" s="3" customFormat="1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</row>
    <row r="4" spans="1:161" s="2" customFormat="1" ht="15" x14ac:dyDescent="0.25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</row>
    <row r="5" spans="1:161" s="2" customFormat="1" ht="15" x14ac:dyDescent="0.25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</row>
    <row r="6" spans="1:161" s="34" customFormat="1" ht="13.5" customHeight="1" x14ac:dyDescent="0.2">
      <c r="A6" s="46" t="s">
        <v>4</v>
      </c>
      <c r="B6" s="47"/>
      <c r="C6" s="47"/>
      <c r="D6" s="47"/>
      <c r="E6" s="47"/>
      <c r="F6" s="48"/>
      <c r="G6" s="46" t="s">
        <v>5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8"/>
      <c r="Y6" s="46" t="s">
        <v>6</v>
      </c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8"/>
      <c r="AO6" s="73" t="s">
        <v>7</v>
      </c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5"/>
      <c r="DI6" s="46" t="s">
        <v>8</v>
      </c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8"/>
      <c r="DY6" s="46" t="s">
        <v>103</v>
      </c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8"/>
      <c r="EO6" s="46" t="s">
        <v>9</v>
      </c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8"/>
    </row>
    <row r="7" spans="1:161" s="34" customFormat="1" ht="13.5" customHeight="1" x14ac:dyDescent="0.2">
      <c r="A7" s="68"/>
      <c r="B7" s="69"/>
      <c r="C7" s="69"/>
      <c r="D7" s="69"/>
      <c r="E7" s="69"/>
      <c r="F7" s="70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70"/>
      <c r="Y7" s="68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70"/>
      <c r="AO7" s="46" t="s">
        <v>10</v>
      </c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8"/>
      <c r="BF7" s="73" t="s">
        <v>11</v>
      </c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5"/>
      <c r="DI7" s="68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70"/>
      <c r="DY7" s="68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70"/>
      <c r="EO7" s="68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70"/>
    </row>
    <row r="8" spans="1:161" s="34" customFormat="1" ht="39.75" customHeight="1" x14ac:dyDescent="0.2">
      <c r="A8" s="62"/>
      <c r="B8" s="63"/>
      <c r="C8" s="63"/>
      <c r="D8" s="63"/>
      <c r="E8" s="63"/>
      <c r="F8" s="64"/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4"/>
      <c r="Y8" s="62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62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4"/>
      <c r="BF8" s="71" t="s">
        <v>12</v>
      </c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 t="s">
        <v>13</v>
      </c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 t="s">
        <v>14</v>
      </c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62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4"/>
      <c r="DY8" s="62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4"/>
      <c r="EO8" s="62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4"/>
    </row>
    <row r="9" spans="1:161" s="6" customFormat="1" x14ac:dyDescent="0.2">
      <c r="A9" s="52">
        <v>1</v>
      </c>
      <c r="B9" s="52"/>
      <c r="C9" s="52"/>
      <c r="D9" s="52"/>
      <c r="E9" s="52"/>
      <c r="F9" s="52"/>
      <c r="G9" s="52">
        <v>2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>
        <v>3</v>
      </c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>
        <v>4</v>
      </c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>
        <v>5</v>
      </c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>
        <v>6</v>
      </c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>
        <v>7</v>
      </c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>
        <v>8</v>
      </c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>
        <v>9</v>
      </c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>
        <v>10</v>
      </c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</row>
    <row r="10" spans="1:161" s="7" customFormat="1" ht="15" customHeight="1" x14ac:dyDescent="0.2">
      <c r="A10" s="65" t="s">
        <v>105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7"/>
    </row>
    <row r="11" spans="1:161" s="7" customFormat="1" ht="27.75" customHeight="1" x14ac:dyDescent="0.2">
      <c r="A11" s="38" t="s">
        <v>17</v>
      </c>
      <c r="B11" s="38"/>
      <c r="C11" s="38"/>
      <c r="D11" s="38"/>
      <c r="E11" s="38"/>
      <c r="F11" s="38"/>
      <c r="G11" s="39" t="s">
        <v>22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40">
        <v>10</v>
      </c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>
        <f>BF11+BX11+CQ11</f>
        <v>735.3</v>
      </c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>
        <v>0</v>
      </c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>
        <v>0</v>
      </c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>
        <v>735.3</v>
      </c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>
        <v>20</v>
      </c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>
        <v>1.7</v>
      </c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1">
        <f>Y11*AO11*12*1.7-1.2</f>
        <v>149999.99999999997</v>
      </c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</row>
    <row r="12" spans="1:161" s="7" customFormat="1" ht="15" customHeight="1" x14ac:dyDescent="0.2">
      <c r="A12" s="56" t="s">
        <v>107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8"/>
      <c r="Y12" s="40" t="s">
        <v>16</v>
      </c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 t="s">
        <v>16</v>
      </c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 t="s">
        <v>16</v>
      </c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 t="s">
        <v>16</v>
      </c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 t="s">
        <v>16</v>
      </c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 t="s">
        <v>16</v>
      </c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1">
        <f>EO11</f>
        <v>149999.99999999997</v>
      </c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</row>
    <row r="13" spans="1:161" s="7" customFormat="1" ht="15" customHeight="1" x14ac:dyDescent="0.2">
      <c r="A13" s="56" t="s">
        <v>108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Y13" s="40" t="s">
        <v>16</v>
      </c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 t="s">
        <v>16</v>
      </c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 t="s">
        <v>16</v>
      </c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 t="s">
        <v>16</v>
      </c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 t="s">
        <v>16</v>
      </c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 t="s">
        <v>16</v>
      </c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1">
        <f>EO12</f>
        <v>149999.99999999997</v>
      </c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</row>
    <row r="14" spans="1:161" s="7" customFormat="1" ht="15" customHeight="1" x14ac:dyDescent="0.2">
      <c r="A14" s="35"/>
      <c r="B14" s="35"/>
      <c r="C14" s="35"/>
      <c r="D14" s="35"/>
      <c r="E14" s="35"/>
      <c r="F14" s="35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</row>
    <row r="16" spans="1:161" s="4" customFormat="1" ht="41.25" customHeight="1" x14ac:dyDescent="0.2">
      <c r="A16" s="61" t="s">
        <v>160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</row>
    <row r="17" spans="1:105" s="2" customFormat="1" ht="10.5" customHeight="1" x14ac:dyDescent="0.25"/>
    <row r="18" spans="1:105" s="2" customFormat="1" ht="55.5" customHeight="1" x14ac:dyDescent="0.25">
      <c r="A18" s="73" t="s">
        <v>4</v>
      </c>
      <c r="B18" s="74"/>
      <c r="C18" s="74"/>
      <c r="D18" s="74"/>
      <c r="E18" s="74"/>
      <c r="F18" s="75"/>
      <c r="G18" s="73" t="s">
        <v>36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5"/>
      <c r="BW18" s="73" t="s">
        <v>37</v>
      </c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5"/>
      <c r="CM18" s="73" t="s">
        <v>38</v>
      </c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5"/>
    </row>
    <row r="19" spans="1:105" x14ac:dyDescent="0.2">
      <c r="A19" s="108">
        <v>1</v>
      </c>
      <c r="B19" s="109"/>
      <c r="C19" s="109"/>
      <c r="D19" s="109"/>
      <c r="E19" s="109"/>
      <c r="F19" s="110"/>
      <c r="G19" s="108">
        <v>2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10"/>
      <c r="BW19" s="108">
        <v>3</v>
      </c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10"/>
      <c r="CM19" s="108">
        <v>4</v>
      </c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10"/>
    </row>
    <row r="20" spans="1:105" s="2" customFormat="1" ht="21.75" customHeight="1" x14ac:dyDescent="0.25">
      <c r="A20" s="111" t="s">
        <v>17</v>
      </c>
      <c r="B20" s="112"/>
      <c r="C20" s="112"/>
      <c r="D20" s="112"/>
      <c r="E20" s="112"/>
      <c r="F20" s="113"/>
      <c r="G20" s="33"/>
      <c r="H20" s="50" t="s">
        <v>39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1"/>
      <c r="BW20" s="114" t="s">
        <v>16</v>
      </c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6"/>
      <c r="CM20" s="117">
        <f>CM21</f>
        <v>35000</v>
      </c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9"/>
    </row>
    <row r="21" spans="1:105" ht="12.75" customHeight="1" x14ac:dyDescent="0.2">
      <c r="A21" s="78" t="s">
        <v>40</v>
      </c>
      <c r="B21" s="79"/>
      <c r="C21" s="79"/>
      <c r="D21" s="79"/>
      <c r="E21" s="79"/>
      <c r="F21" s="80"/>
      <c r="G21" s="10"/>
      <c r="H21" s="84" t="s">
        <v>11</v>
      </c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5"/>
      <c r="BW21" s="86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8"/>
      <c r="CM21" s="92">
        <v>35000</v>
      </c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4"/>
    </row>
    <row r="22" spans="1:105" ht="12.75" customHeight="1" x14ac:dyDescent="0.2">
      <c r="A22" s="81"/>
      <c r="B22" s="82"/>
      <c r="C22" s="82"/>
      <c r="D22" s="82"/>
      <c r="E22" s="82"/>
      <c r="F22" s="83"/>
      <c r="G22" s="11"/>
      <c r="H22" s="98" t="s">
        <v>41</v>
      </c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9"/>
      <c r="BW22" s="89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1"/>
      <c r="CM22" s="95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7"/>
    </row>
    <row r="23" spans="1:105" ht="13.5" customHeight="1" x14ac:dyDescent="0.2">
      <c r="A23" s="38" t="s">
        <v>42</v>
      </c>
      <c r="B23" s="38"/>
      <c r="C23" s="38"/>
      <c r="D23" s="38"/>
      <c r="E23" s="38"/>
      <c r="F23" s="38"/>
      <c r="G23" s="33"/>
      <c r="H23" s="76" t="s">
        <v>43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7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</row>
    <row r="24" spans="1:105" ht="26.25" customHeight="1" x14ac:dyDescent="0.2">
      <c r="A24" s="38" t="s">
        <v>44</v>
      </c>
      <c r="B24" s="38"/>
      <c r="C24" s="38"/>
      <c r="D24" s="38"/>
      <c r="E24" s="38"/>
      <c r="F24" s="38"/>
      <c r="G24" s="33"/>
      <c r="H24" s="76" t="s">
        <v>45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7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</row>
    <row r="25" spans="1:105" ht="26.25" customHeight="1" x14ac:dyDescent="0.2">
      <c r="A25" s="38" t="s">
        <v>18</v>
      </c>
      <c r="B25" s="38"/>
      <c r="C25" s="38"/>
      <c r="D25" s="38"/>
      <c r="E25" s="38"/>
      <c r="F25" s="38"/>
      <c r="G25" s="33"/>
      <c r="H25" s="50" t="s">
        <v>46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1"/>
      <c r="BW25" s="40" t="s">
        <v>16</v>
      </c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1">
        <f>CM26+CM29</f>
        <v>6350</v>
      </c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</row>
    <row r="26" spans="1:105" x14ac:dyDescent="0.2">
      <c r="A26" s="78" t="s">
        <v>47</v>
      </c>
      <c r="B26" s="79"/>
      <c r="C26" s="79"/>
      <c r="D26" s="79"/>
      <c r="E26" s="79"/>
      <c r="F26" s="80"/>
      <c r="G26" s="10"/>
      <c r="H26" s="84" t="s">
        <v>11</v>
      </c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5"/>
      <c r="BW26" s="86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8"/>
      <c r="CM26" s="92">
        <v>5350</v>
      </c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4"/>
    </row>
    <row r="27" spans="1:105" ht="25.5" customHeight="1" x14ac:dyDescent="0.2">
      <c r="A27" s="81"/>
      <c r="B27" s="82"/>
      <c r="C27" s="82"/>
      <c r="D27" s="82"/>
      <c r="E27" s="82"/>
      <c r="F27" s="83"/>
      <c r="G27" s="11"/>
      <c r="H27" s="98" t="s">
        <v>48</v>
      </c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9"/>
      <c r="BW27" s="89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1"/>
      <c r="CM27" s="95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7"/>
    </row>
    <row r="28" spans="1:105" ht="26.25" customHeight="1" x14ac:dyDescent="0.2">
      <c r="A28" s="38" t="s">
        <v>49</v>
      </c>
      <c r="B28" s="38"/>
      <c r="C28" s="38"/>
      <c r="D28" s="38"/>
      <c r="E28" s="38"/>
      <c r="F28" s="38"/>
      <c r="G28" s="33"/>
      <c r="H28" s="76" t="s">
        <v>50</v>
      </c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7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</row>
    <row r="29" spans="1:105" ht="27" customHeight="1" x14ac:dyDescent="0.2">
      <c r="A29" s="38" t="s">
        <v>51</v>
      </c>
      <c r="B29" s="38"/>
      <c r="C29" s="38"/>
      <c r="D29" s="38"/>
      <c r="E29" s="38"/>
      <c r="F29" s="38"/>
      <c r="G29" s="33"/>
      <c r="H29" s="76" t="s">
        <v>52</v>
      </c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7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1">
        <v>1000</v>
      </c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</row>
    <row r="30" spans="1:105" ht="27" customHeight="1" x14ac:dyDescent="0.2">
      <c r="A30" s="38" t="s">
        <v>53</v>
      </c>
      <c r="B30" s="38"/>
      <c r="C30" s="38"/>
      <c r="D30" s="38"/>
      <c r="E30" s="38"/>
      <c r="F30" s="38"/>
      <c r="G30" s="33"/>
      <c r="H30" s="76" t="s">
        <v>54</v>
      </c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7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</row>
    <row r="31" spans="1:105" ht="27" customHeight="1" x14ac:dyDescent="0.2">
      <c r="A31" s="38" t="s">
        <v>55</v>
      </c>
      <c r="B31" s="38"/>
      <c r="C31" s="38"/>
      <c r="D31" s="38"/>
      <c r="E31" s="38"/>
      <c r="F31" s="38"/>
      <c r="G31" s="33"/>
      <c r="H31" s="76" t="s">
        <v>54</v>
      </c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7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</row>
    <row r="32" spans="1:105" ht="26.25" customHeight="1" x14ac:dyDescent="0.2">
      <c r="A32" s="38" t="s">
        <v>19</v>
      </c>
      <c r="B32" s="38"/>
      <c r="C32" s="38"/>
      <c r="D32" s="38"/>
      <c r="E32" s="38"/>
      <c r="F32" s="38"/>
      <c r="G32" s="33"/>
      <c r="H32" s="50" t="s">
        <v>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1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1">
        <v>8650</v>
      </c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</row>
    <row r="33" spans="1:105" ht="13.5" customHeight="1" x14ac:dyDescent="0.2">
      <c r="A33" s="38"/>
      <c r="B33" s="38"/>
      <c r="C33" s="38"/>
      <c r="D33" s="38"/>
      <c r="E33" s="38"/>
      <c r="F33" s="38"/>
      <c r="G33" s="56" t="s">
        <v>15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8"/>
      <c r="BW33" s="40" t="s">
        <v>16</v>
      </c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1">
        <f>CM20+CM25+CM32</f>
        <v>50000</v>
      </c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</row>
    <row r="34" spans="1:105" ht="13.5" customHeight="1" x14ac:dyDescent="0.2">
      <c r="A34" s="38"/>
      <c r="B34" s="38"/>
      <c r="C34" s="38"/>
      <c r="D34" s="38"/>
      <c r="E34" s="38"/>
      <c r="F34" s="38"/>
      <c r="G34" s="56" t="s">
        <v>11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8"/>
      <c r="BW34" s="40" t="s">
        <v>16</v>
      </c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</row>
    <row r="35" spans="1:105" ht="13.5" customHeight="1" x14ac:dyDescent="0.2">
      <c r="A35" s="38"/>
      <c r="B35" s="38"/>
      <c r="C35" s="38"/>
      <c r="D35" s="38"/>
      <c r="E35" s="38"/>
      <c r="F35" s="38"/>
      <c r="G35" s="56" t="s">
        <v>113</v>
      </c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8"/>
      <c r="BW35" s="40" t="s">
        <v>16</v>
      </c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1">
        <v>50000</v>
      </c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</row>
    <row r="36" spans="1:105" s="2" customFormat="1" ht="3.75" customHeight="1" x14ac:dyDescent="0.25"/>
    <row r="37" spans="1:105" s="12" customFormat="1" ht="48" customHeight="1" x14ac:dyDescent="0.2">
      <c r="A37" s="100" t="s">
        <v>57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</row>
    <row r="38" spans="1:105" ht="38.25" customHeight="1" x14ac:dyDescent="0.2"/>
    <row r="39" spans="1:105" s="4" customFormat="1" ht="14.25" x14ac:dyDescent="0.2">
      <c r="A39" s="45" t="s">
        <v>186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</row>
    <row r="40" spans="1:105" s="2" customFormat="1" ht="6" customHeight="1" x14ac:dyDescent="0.25"/>
    <row r="41" spans="1:105" s="34" customFormat="1" ht="55.5" customHeight="1" x14ac:dyDescent="0.2">
      <c r="A41" s="46" t="s">
        <v>4</v>
      </c>
      <c r="B41" s="47"/>
      <c r="C41" s="47"/>
      <c r="D41" s="47"/>
      <c r="E41" s="47"/>
      <c r="F41" s="47"/>
      <c r="G41" s="48"/>
      <c r="H41" s="46" t="s">
        <v>64</v>
      </c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8"/>
      <c r="BD41" s="46" t="s">
        <v>65</v>
      </c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8"/>
      <c r="BT41" s="46" t="s">
        <v>66</v>
      </c>
      <c r="BU41" s="47"/>
      <c r="BV41" s="47"/>
      <c r="BW41" s="47"/>
      <c r="BX41" s="47"/>
      <c r="BY41" s="47"/>
      <c r="BZ41" s="47"/>
      <c r="CA41" s="47"/>
      <c r="CB41" s="47"/>
      <c r="CC41" s="47"/>
      <c r="CD41" s="48"/>
      <c r="CE41" s="46" t="s">
        <v>67</v>
      </c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8"/>
    </row>
    <row r="42" spans="1:105" s="6" customFormat="1" x14ac:dyDescent="0.2">
      <c r="A42" s="52">
        <v>1</v>
      </c>
      <c r="B42" s="52"/>
      <c r="C42" s="52"/>
      <c r="D42" s="52"/>
      <c r="E42" s="52"/>
      <c r="F42" s="52"/>
      <c r="G42" s="52"/>
      <c r="H42" s="52">
        <v>2</v>
      </c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>
        <v>3</v>
      </c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>
        <v>4</v>
      </c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>
        <v>5</v>
      </c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</row>
    <row r="43" spans="1:105" s="7" customFormat="1" ht="15" customHeight="1" x14ac:dyDescent="0.2">
      <c r="A43" s="38" t="s">
        <v>17</v>
      </c>
      <c r="B43" s="38"/>
      <c r="C43" s="38"/>
      <c r="D43" s="38"/>
      <c r="E43" s="38"/>
      <c r="F43" s="38"/>
      <c r="G43" s="38"/>
      <c r="H43" s="39" t="s">
        <v>99</v>
      </c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</row>
    <row r="44" spans="1:105" s="7" customFormat="1" ht="15" customHeight="1" x14ac:dyDescent="0.2">
      <c r="A44" s="38" t="s">
        <v>18</v>
      </c>
      <c r="B44" s="38"/>
      <c r="C44" s="38"/>
      <c r="D44" s="38"/>
      <c r="E44" s="38"/>
      <c r="F44" s="38"/>
      <c r="G44" s="38"/>
      <c r="H44" s="39" t="s">
        <v>100</v>
      </c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</row>
    <row r="45" spans="1:105" s="7" customFormat="1" ht="15" customHeight="1" x14ac:dyDescent="0.2">
      <c r="A45" s="38" t="s">
        <v>19</v>
      </c>
      <c r="B45" s="38"/>
      <c r="C45" s="38"/>
      <c r="D45" s="38"/>
      <c r="E45" s="38"/>
      <c r="F45" s="38"/>
      <c r="G45" s="38"/>
      <c r="H45" s="39" t="s">
        <v>101</v>
      </c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</row>
    <row r="46" spans="1:105" s="7" customFormat="1" ht="15" customHeight="1" x14ac:dyDescent="0.2">
      <c r="A46" s="38" t="s">
        <v>23</v>
      </c>
      <c r="B46" s="38"/>
      <c r="C46" s="38"/>
      <c r="D46" s="38"/>
      <c r="E46" s="38"/>
      <c r="F46" s="38"/>
      <c r="G46" s="38"/>
      <c r="H46" s="39" t="s">
        <v>183</v>
      </c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1">
        <v>50000</v>
      </c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</row>
    <row r="47" spans="1:105" s="7" customFormat="1" ht="15" customHeight="1" x14ac:dyDescent="0.2">
      <c r="A47" s="38"/>
      <c r="B47" s="38"/>
      <c r="C47" s="38"/>
      <c r="D47" s="38"/>
      <c r="E47" s="38"/>
      <c r="F47" s="38"/>
      <c r="G47" s="38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</row>
    <row r="48" spans="1:105" s="7" customFormat="1" ht="15" customHeight="1" x14ac:dyDescent="0.2">
      <c r="A48" s="38"/>
      <c r="B48" s="38"/>
      <c r="C48" s="38"/>
      <c r="D48" s="38"/>
      <c r="E48" s="38"/>
      <c r="F48" s="38"/>
      <c r="G48" s="38"/>
      <c r="H48" s="57" t="s">
        <v>15</v>
      </c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8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 t="s">
        <v>16</v>
      </c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1">
        <f>CE43+CE44+CE45+CE46</f>
        <v>50000</v>
      </c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</row>
    <row r="49" spans="1:161" s="7" customFormat="1" ht="15" customHeight="1" x14ac:dyDescent="0.2">
      <c r="A49" s="35"/>
      <c r="B49" s="35"/>
      <c r="C49" s="35"/>
      <c r="D49" s="35"/>
      <c r="E49" s="35"/>
      <c r="F49" s="35"/>
      <c r="G49" s="35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</row>
    <row r="50" spans="1:161" s="7" customFormat="1" ht="52.5" customHeight="1" x14ac:dyDescent="0.2">
      <c r="A50" s="35"/>
      <c r="B50" s="35"/>
      <c r="C50" s="35"/>
      <c r="D50" s="35"/>
      <c r="E50" s="35"/>
      <c r="F50" s="35"/>
      <c r="G50" s="35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</row>
    <row r="51" spans="1:161" s="4" customFormat="1" ht="28.5" customHeight="1" x14ac:dyDescent="0.2">
      <c r="A51" s="61" t="s">
        <v>187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</row>
    <row r="52" spans="1:161" s="2" customFormat="1" ht="10.5" customHeight="1" x14ac:dyDescent="0.25"/>
    <row r="53" spans="1:161" s="34" customFormat="1" ht="30" customHeight="1" x14ac:dyDescent="0.2">
      <c r="A53" s="46" t="s">
        <v>4</v>
      </c>
      <c r="B53" s="47"/>
      <c r="C53" s="47"/>
      <c r="D53" s="47"/>
      <c r="E53" s="47"/>
      <c r="F53" s="47"/>
      <c r="G53" s="48"/>
      <c r="H53" s="46" t="s">
        <v>64</v>
      </c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8"/>
      <c r="BD53" s="46" t="s">
        <v>86</v>
      </c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8"/>
      <c r="BT53" s="46" t="s">
        <v>97</v>
      </c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8"/>
      <c r="CJ53" s="46" t="s">
        <v>98</v>
      </c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8"/>
    </row>
    <row r="54" spans="1:161" s="6" customFormat="1" x14ac:dyDescent="0.2">
      <c r="A54" s="52"/>
      <c r="B54" s="52"/>
      <c r="C54" s="52"/>
      <c r="D54" s="52"/>
      <c r="E54" s="52"/>
      <c r="F54" s="52"/>
      <c r="G54" s="52"/>
      <c r="H54" s="52">
        <v>1</v>
      </c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>
        <v>2</v>
      </c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>
        <v>3</v>
      </c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>
        <v>4</v>
      </c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</row>
    <row r="55" spans="1:161" s="7" customFormat="1" ht="23.25" customHeight="1" x14ac:dyDescent="0.2">
      <c r="A55" s="38" t="s">
        <v>17</v>
      </c>
      <c r="B55" s="38"/>
      <c r="C55" s="38"/>
      <c r="D55" s="38"/>
      <c r="E55" s="38"/>
      <c r="F55" s="38"/>
      <c r="G55" s="38"/>
      <c r="H55" s="39" t="s">
        <v>184</v>
      </c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40">
        <v>0</v>
      </c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1">
        <v>750000</v>
      </c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</row>
    <row r="56" spans="1:161" s="7" customFormat="1" ht="15" customHeight="1" x14ac:dyDescent="0.2">
      <c r="A56" s="38"/>
      <c r="B56" s="38"/>
      <c r="C56" s="38"/>
      <c r="D56" s="38"/>
      <c r="E56" s="38"/>
      <c r="F56" s="38"/>
      <c r="G56" s="38"/>
      <c r="H56" s="57" t="s">
        <v>15</v>
      </c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8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 t="s">
        <v>16</v>
      </c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1">
        <f>CJ55</f>
        <v>750000</v>
      </c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</row>
    <row r="57" spans="1:161" s="7" customFormat="1" ht="15" customHeight="1" x14ac:dyDescent="0.2">
      <c r="A57" s="35"/>
      <c r="B57" s="35"/>
      <c r="C57" s="35"/>
      <c r="D57" s="35"/>
      <c r="E57" s="35"/>
      <c r="F57" s="35"/>
      <c r="G57" s="35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</row>
    <row r="58" spans="1:161" s="7" customFormat="1" ht="15" customHeight="1" x14ac:dyDescent="0.2">
      <c r="A58" s="35"/>
      <c r="B58" s="35"/>
      <c r="C58" s="35"/>
      <c r="D58" s="35"/>
      <c r="E58" s="35"/>
      <c r="F58" s="35"/>
      <c r="G58" s="35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61" s="7" customFormat="1" ht="15" customHeight="1" x14ac:dyDescent="0.2">
      <c r="A59" s="35"/>
      <c r="B59" s="35"/>
      <c r="C59" s="35"/>
      <c r="D59" s="35"/>
      <c r="E59" s="35"/>
      <c r="F59" s="35"/>
      <c r="G59" s="35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</row>
    <row r="60" spans="1:161" s="4" customFormat="1" ht="24.75" customHeight="1" x14ac:dyDescent="0.2">
      <c r="A60" s="8" t="s">
        <v>133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106">
        <f>EO13+CM35+CJ56+CE48</f>
        <v>1000000</v>
      </c>
      <c r="BX60" s="107"/>
      <c r="BY60" s="107"/>
      <c r="BZ60" s="107"/>
      <c r="CA60" s="107"/>
      <c r="CB60" s="107"/>
      <c r="CC60" s="107"/>
      <c r="CD60" s="107"/>
      <c r="CE60" s="107"/>
      <c r="CF60" s="107"/>
      <c r="CG60" s="107"/>
      <c r="CH60" s="107"/>
      <c r="CI60" s="107"/>
      <c r="CJ60" s="107"/>
      <c r="CK60" s="107"/>
      <c r="CL60" s="107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</row>
    <row r="61" spans="1:161" ht="13.5" customHeight="1" x14ac:dyDescent="0.2">
      <c r="A61" s="42"/>
      <c r="B61" s="42"/>
      <c r="C61" s="42"/>
      <c r="D61" s="42"/>
      <c r="E61" s="42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</row>
    <row r="62" spans="1:161" ht="13.5" customHeight="1" x14ac:dyDescent="0.2">
      <c r="A62" s="42"/>
      <c r="B62" s="42"/>
      <c r="C62" s="42"/>
      <c r="D62" s="42"/>
      <c r="E62" s="42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</row>
    <row r="63" spans="1:161" ht="13.5" customHeight="1" x14ac:dyDescent="0.2">
      <c r="A63" s="42"/>
      <c r="B63" s="42"/>
      <c r="C63" s="42"/>
      <c r="D63" s="42"/>
      <c r="E63" s="42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</row>
  </sheetData>
  <mergeCells count="196">
    <mergeCell ref="A48:G48"/>
    <mergeCell ref="H48:BC48"/>
    <mergeCell ref="BD48:BS48"/>
    <mergeCell ref="BT48:CD48"/>
    <mergeCell ref="CE48:DA48"/>
    <mergeCell ref="A46:G46"/>
    <mergeCell ref="H46:BC46"/>
    <mergeCell ref="BD46:BS46"/>
    <mergeCell ref="BT46:CD46"/>
    <mergeCell ref="CE46:DA46"/>
    <mergeCell ref="A47:G47"/>
    <mergeCell ref="H47:BC47"/>
    <mergeCell ref="BD47:BS47"/>
    <mergeCell ref="BT47:CD47"/>
    <mergeCell ref="CE47:DA47"/>
    <mergeCell ref="A44:G44"/>
    <mergeCell ref="H44:BC44"/>
    <mergeCell ref="BD44:BS44"/>
    <mergeCell ref="BT44:CD44"/>
    <mergeCell ref="CE44:DA44"/>
    <mergeCell ref="A45:G45"/>
    <mergeCell ref="H45:BC45"/>
    <mergeCell ref="BD45:BS45"/>
    <mergeCell ref="BT45:CD45"/>
    <mergeCell ref="CE45:DA45"/>
    <mergeCell ref="H42:BC42"/>
    <mergeCell ref="BD42:BS42"/>
    <mergeCell ref="BT42:CD42"/>
    <mergeCell ref="CE42:DA42"/>
    <mergeCell ref="A43:G43"/>
    <mergeCell ref="H43:BC43"/>
    <mergeCell ref="BD43:BS43"/>
    <mergeCell ref="BT43:CD43"/>
    <mergeCell ref="CE43:DA43"/>
    <mergeCell ref="A63:F63"/>
    <mergeCell ref="G63:BV63"/>
    <mergeCell ref="BW63:CL63"/>
    <mergeCell ref="A39:DA39"/>
    <mergeCell ref="A41:G41"/>
    <mergeCell ref="H41:BC41"/>
    <mergeCell ref="BD41:BS41"/>
    <mergeCell ref="BT41:CD41"/>
    <mergeCell ref="CE41:DA41"/>
    <mergeCell ref="A42:G42"/>
    <mergeCell ref="A61:F61"/>
    <mergeCell ref="G61:BV61"/>
    <mergeCell ref="BW61:CL61"/>
    <mergeCell ref="A62:F62"/>
    <mergeCell ref="G62:BV62"/>
    <mergeCell ref="BW62:CL62"/>
    <mergeCell ref="A56:G56"/>
    <mergeCell ref="H56:BC56"/>
    <mergeCell ref="BD56:BS56"/>
    <mergeCell ref="BT56:CI56"/>
    <mergeCell ref="CJ56:DA56"/>
    <mergeCell ref="BW60:CL60"/>
    <mergeCell ref="A55:G55"/>
    <mergeCell ref="H55:BC55"/>
    <mergeCell ref="BD55:BS55"/>
    <mergeCell ref="BT55:CI55"/>
    <mergeCell ref="CJ55:DA55"/>
    <mergeCell ref="A54:G54"/>
    <mergeCell ref="H54:BC54"/>
    <mergeCell ref="BD54:BS54"/>
    <mergeCell ref="BT54:CI54"/>
    <mergeCell ref="CJ54:DA54"/>
    <mergeCell ref="A51:DA51"/>
    <mergeCell ref="A53:G53"/>
    <mergeCell ref="H53:BC53"/>
    <mergeCell ref="BD53:BS53"/>
    <mergeCell ref="BT53:CI53"/>
    <mergeCell ref="CJ53:DA53"/>
    <mergeCell ref="A37:DA37"/>
    <mergeCell ref="A34:F34"/>
    <mergeCell ref="G34:BV34"/>
    <mergeCell ref="BW34:CL34"/>
    <mergeCell ref="CM34:DA34"/>
    <mergeCell ref="A35:F35"/>
    <mergeCell ref="G35:BV35"/>
    <mergeCell ref="BW35:CL35"/>
    <mergeCell ref="CM35:DA35"/>
    <mergeCell ref="A32:F32"/>
    <mergeCell ref="H32:BV32"/>
    <mergeCell ref="BW32:CL32"/>
    <mergeCell ref="CM32:DA32"/>
    <mergeCell ref="A33:F33"/>
    <mergeCell ref="G33:BV33"/>
    <mergeCell ref="BW33:CL33"/>
    <mergeCell ref="CM33:DA33"/>
    <mergeCell ref="A30:F30"/>
    <mergeCell ref="H30:BV30"/>
    <mergeCell ref="BW30:CL30"/>
    <mergeCell ref="CM30:DA30"/>
    <mergeCell ref="A31:F31"/>
    <mergeCell ref="H31:BV31"/>
    <mergeCell ref="BW31:CL31"/>
    <mergeCell ref="CM31:DA31"/>
    <mergeCell ref="A28:F28"/>
    <mergeCell ref="H28:BV28"/>
    <mergeCell ref="BW28:CL28"/>
    <mergeCell ref="CM28:DA28"/>
    <mergeCell ref="A29:F29"/>
    <mergeCell ref="H29:BV29"/>
    <mergeCell ref="BW29:CL29"/>
    <mergeCell ref="CM29:DA29"/>
    <mergeCell ref="A25:F25"/>
    <mergeCell ref="H25:BV25"/>
    <mergeCell ref="BW25:CL25"/>
    <mergeCell ref="CM25:DA25"/>
    <mergeCell ref="A26:F27"/>
    <mergeCell ref="H26:BV26"/>
    <mergeCell ref="BW26:CL27"/>
    <mergeCell ref="CM26:DA27"/>
    <mergeCell ref="H27:BV27"/>
    <mergeCell ref="A23:F23"/>
    <mergeCell ref="H23:BV23"/>
    <mergeCell ref="BW23:CL23"/>
    <mergeCell ref="CM23:DA23"/>
    <mergeCell ref="A24:F24"/>
    <mergeCell ref="H24:BV24"/>
    <mergeCell ref="BW24:CL24"/>
    <mergeCell ref="CM24:DA24"/>
    <mergeCell ref="A20:F20"/>
    <mergeCell ref="H20:BV20"/>
    <mergeCell ref="BW20:CL20"/>
    <mergeCell ref="CM20:DA20"/>
    <mergeCell ref="A21:F22"/>
    <mergeCell ref="H21:BV21"/>
    <mergeCell ref="BW21:CL22"/>
    <mergeCell ref="CM21:DA22"/>
    <mergeCell ref="H22:BV22"/>
    <mergeCell ref="A16:DA16"/>
    <mergeCell ref="A18:F18"/>
    <mergeCell ref="G18:BV18"/>
    <mergeCell ref="BW18:CL18"/>
    <mergeCell ref="CM18:DA18"/>
    <mergeCell ref="A19:F19"/>
    <mergeCell ref="G19:BV19"/>
    <mergeCell ref="BW19:CL19"/>
    <mergeCell ref="CM19:DA19"/>
    <mergeCell ref="DI13:DX13"/>
    <mergeCell ref="DY13:EN13"/>
    <mergeCell ref="EO13:FE13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BX11:CP11"/>
    <mergeCell ref="CQ11:DH11"/>
    <mergeCell ref="DI11:DX11"/>
    <mergeCell ref="DY11:EN11"/>
    <mergeCell ref="EO11:FE11"/>
    <mergeCell ref="A12:X12"/>
    <mergeCell ref="Y12:AN12"/>
    <mergeCell ref="AO12:BE12"/>
    <mergeCell ref="BF12:BW12"/>
    <mergeCell ref="BX12:CP12"/>
    <mergeCell ref="CQ9:DH9"/>
    <mergeCell ref="DI9:DX9"/>
    <mergeCell ref="DY9:EN9"/>
    <mergeCell ref="EO9:FE9"/>
    <mergeCell ref="A10:FE10"/>
    <mergeCell ref="A11:F11"/>
    <mergeCell ref="G11:X11"/>
    <mergeCell ref="Y11:AN11"/>
    <mergeCell ref="AO11:BE11"/>
    <mergeCell ref="BF11:BW11"/>
    <mergeCell ref="A9:F9"/>
    <mergeCell ref="G9:X9"/>
    <mergeCell ref="Y9:AN9"/>
    <mergeCell ref="AO9:BE9"/>
    <mergeCell ref="BF9:BW9"/>
    <mergeCell ref="BX9:CP9"/>
    <mergeCell ref="DY6:EN8"/>
    <mergeCell ref="EO6:FE8"/>
    <mergeCell ref="AO7:BE8"/>
    <mergeCell ref="BF7:DH7"/>
    <mergeCell ref="BF8:BW8"/>
    <mergeCell ref="BX8:CP8"/>
    <mergeCell ref="CQ8:DH8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80"/>
  <sheetViews>
    <sheetView topLeftCell="A67" zoomScaleNormal="100" zoomScaleSheetLayoutView="100" workbookViewId="0">
      <selection activeCell="A69" sqref="A69:XFD78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05" t="s">
        <v>138</v>
      </c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  <c r="EK1" s="105"/>
      <c r="EL1" s="105"/>
      <c r="EM1" s="105"/>
      <c r="EN1" s="105"/>
      <c r="EO1" s="105"/>
      <c r="EP1" s="105"/>
      <c r="EQ1" s="105"/>
      <c r="ER1" s="105"/>
      <c r="ES1" s="105"/>
      <c r="ET1" s="105"/>
      <c r="EU1" s="105"/>
      <c r="EV1" s="105"/>
      <c r="EW1" s="105"/>
      <c r="EX1" s="105"/>
      <c r="EY1" s="105"/>
      <c r="EZ1" s="105"/>
      <c r="FA1" s="105"/>
      <c r="FB1" s="105"/>
      <c r="FC1" s="105"/>
      <c r="FD1" s="105"/>
      <c r="FE1" s="105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</row>
    <row r="3" spans="1:161" s="3" customFormat="1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</row>
    <row r="4" spans="1:161" s="2" customFormat="1" ht="15" x14ac:dyDescent="0.25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</row>
    <row r="5" spans="1:161" s="2" customFormat="1" ht="15" x14ac:dyDescent="0.25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</row>
    <row r="6" spans="1:161" s="5" customFormat="1" ht="13.5" customHeight="1" x14ac:dyDescent="0.2">
      <c r="A6" s="46" t="s">
        <v>4</v>
      </c>
      <c r="B6" s="47"/>
      <c r="C6" s="47"/>
      <c r="D6" s="47"/>
      <c r="E6" s="47"/>
      <c r="F6" s="48"/>
      <c r="G6" s="46" t="s">
        <v>5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8"/>
      <c r="Y6" s="46" t="s">
        <v>6</v>
      </c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8"/>
      <c r="AO6" s="73" t="s">
        <v>7</v>
      </c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5"/>
      <c r="DI6" s="46" t="s">
        <v>8</v>
      </c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8"/>
      <c r="DY6" s="46" t="s">
        <v>103</v>
      </c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8"/>
      <c r="EO6" s="46" t="s">
        <v>9</v>
      </c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8"/>
    </row>
    <row r="7" spans="1:161" s="5" customFormat="1" ht="13.5" customHeight="1" x14ac:dyDescent="0.2">
      <c r="A7" s="68"/>
      <c r="B7" s="69"/>
      <c r="C7" s="69"/>
      <c r="D7" s="69"/>
      <c r="E7" s="69"/>
      <c r="F7" s="70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70"/>
      <c r="Y7" s="68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70"/>
      <c r="AO7" s="46" t="s">
        <v>10</v>
      </c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8"/>
      <c r="BF7" s="73" t="s">
        <v>11</v>
      </c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5"/>
      <c r="DI7" s="68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70"/>
      <c r="DY7" s="68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70"/>
      <c r="EO7" s="68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70"/>
    </row>
    <row r="8" spans="1:161" s="5" customFormat="1" ht="39.75" customHeight="1" x14ac:dyDescent="0.2">
      <c r="A8" s="62"/>
      <c r="B8" s="63"/>
      <c r="C8" s="63"/>
      <c r="D8" s="63"/>
      <c r="E8" s="63"/>
      <c r="F8" s="64"/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4"/>
      <c r="Y8" s="62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62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4"/>
      <c r="BF8" s="71" t="s">
        <v>12</v>
      </c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 t="s">
        <v>13</v>
      </c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 t="s">
        <v>14</v>
      </c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62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4"/>
      <c r="DY8" s="62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4"/>
      <c r="EO8" s="62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4"/>
    </row>
    <row r="9" spans="1:161" s="6" customFormat="1" x14ac:dyDescent="0.2">
      <c r="A9" s="52">
        <v>1</v>
      </c>
      <c r="B9" s="52"/>
      <c r="C9" s="52"/>
      <c r="D9" s="52"/>
      <c r="E9" s="52"/>
      <c r="F9" s="52"/>
      <c r="G9" s="52">
        <v>2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>
        <v>3</v>
      </c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>
        <v>4</v>
      </c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>
        <v>5</v>
      </c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>
        <v>6</v>
      </c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>
        <v>7</v>
      </c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>
        <v>8</v>
      </c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>
        <v>9</v>
      </c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>
        <v>10</v>
      </c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</row>
    <row r="10" spans="1:161" s="7" customFormat="1" ht="15" customHeight="1" x14ac:dyDescent="0.2">
      <c r="A10" s="65" t="s">
        <v>104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7"/>
    </row>
    <row r="11" spans="1:161" s="7" customFormat="1" ht="15" customHeight="1" x14ac:dyDescent="0.2">
      <c r="A11" s="38" t="s">
        <v>17</v>
      </c>
      <c r="B11" s="38"/>
      <c r="C11" s="38"/>
      <c r="D11" s="38"/>
      <c r="E11" s="38"/>
      <c r="F11" s="38"/>
      <c r="G11" s="39" t="s">
        <v>21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40">
        <v>0.5</v>
      </c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>
        <f>BF11+CQ11</f>
        <v>8920</v>
      </c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>
        <v>6804</v>
      </c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>
        <v>2116</v>
      </c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>
        <v>1.7</v>
      </c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1">
        <f>Y11*AO11*DY11*12</f>
        <v>90984</v>
      </c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</row>
    <row r="12" spans="1:161" s="7" customFormat="1" ht="24" customHeight="1" x14ac:dyDescent="0.2">
      <c r="A12" s="38" t="s">
        <v>18</v>
      </c>
      <c r="B12" s="38"/>
      <c r="C12" s="38"/>
      <c r="D12" s="38"/>
      <c r="E12" s="38"/>
      <c r="F12" s="38"/>
      <c r="G12" s="39" t="s">
        <v>24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40">
        <v>2.5</v>
      </c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>
        <f>BF12+BX12+CQ12</f>
        <v>9981</v>
      </c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>
        <v>4274</v>
      </c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>
        <v>482</v>
      </c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>
        <v>5225</v>
      </c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>
        <v>1.7</v>
      </c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1">
        <f>Y12*AO12*DY12*12-15</f>
        <v>509016</v>
      </c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</row>
    <row r="13" spans="1:161" s="7" customFormat="1" ht="15" customHeight="1" x14ac:dyDescent="0.2">
      <c r="A13" s="56" t="s">
        <v>106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Y13" s="40" t="s">
        <v>16</v>
      </c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 t="s">
        <v>16</v>
      </c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 t="s">
        <v>16</v>
      </c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 t="s">
        <v>16</v>
      </c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 t="s">
        <v>16</v>
      </c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 t="s">
        <v>16</v>
      </c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1">
        <f>EO11+EO12</f>
        <v>600000</v>
      </c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</row>
    <row r="14" spans="1:161" s="7" customFormat="1" ht="15" customHeight="1" x14ac:dyDescent="0.2">
      <c r="A14" s="65" t="s">
        <v>105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7"/>
    </row>
    <row r="15" spans="1:161" s="7" customFormat="1" ht="15" customHeight="1" x14ac:dyDescent="0.2">
      <c r="A15" s="38" t="s">
        <v>17</v>
      </c>
      <c r="B15" s="38"/>
      <c r="C15" s="38"/>
      <c r="D15" s="38"/>
      <c r="E15" s="38"/>
      <c r="F15" s="38"/>
      <c r="G15" s="39" t="s">
        <v>21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40">
        <v>0.5</v>
      </c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>
        <f>BF15+CQ15</f>
        <v>10202</v>
      </c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>
        <v>6804</v>
      </c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>
        <v>3398</v>
      </c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>
        <v>1.7</v>
      </c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1">
        <f>AO15*Y15*DY15*12</f>
        <v>104060.4</v>
      </c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</row>
    <row r="16" spans="1:161" s="7" customFormat="1" ht="24" customHeight="1" x14ac:dyDescent="0.2">
      <c r="A16" s="38" t="s">
        <v>18</v>
      </c>
      <c r="B16" s="38"/>
      <c r="C16" s="38"/>
      <c r="D16" s="38"/>
      <c r="E16" s="38"/>
      <c r="F16" s="38"/>
      <c r="G16" s="39" t="s">
        <v>24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40">
        <v>8.15</v>
      </c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>
        <f>BF16+BX16+CQ16</f>
        <v>11524</v>
      </c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>
        <v>5445</v>
      </c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>
        <v>268</v>
      </c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>
        <v>5811</v>
      </c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>
        <v>1.7</v>
      </c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1">
        <f>AO16*Y16*DY16*12-40.64</f>
        <v>1915939.6000000003</v>
      </c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</row>
    <row r="17" spans="1:161" s="7" customFormat="1" ht="15" customHeight="1" x14ac:dyDescent="0.2">
      <c r="A17" s="56" t="s">
        <v>107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40" t="s">
        <v>16</v>
      </c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 t="s">
        <v>16</v>
      </c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 t="s">
        <v>16</v>
      </c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 t="s">
        <v>16</v>
      </c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 t="s">
        <v>16</v>
      </c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 t="s">
        <v>16</v>
      </c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1">
        <f>EO15+EO16</f>
        <v>2020000.0000000002</v>
      </c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</row>
    <row r="18" spans="1:161" s="7" customFormat="1" ht="15" customHeight="1" x14ac:dyDescent="0.2">
      <c r="A18" s="56" t="s">
        <v>108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  <c r="Y18" s="40" t="s">
        <v>16</v>
      </c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 t="s">
        <v>16</v>
      </c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 t="s">
        <v>16</v>
      </c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 t="s">
        <v>16</v>
      </c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 t="s">
        <v>16</v>
      </c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 t="s">
        <v>16</v>
      </c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1">
        <f>EO13+EO17</f>
        <v>2620000</v>
      </c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</row>
    <row r="20" spans="1:161" s="4" customFormat="1" ht="14.25" x14ac:dyDescent="0.2">
      <c r="A20" s="45" t="s">
        <v>25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</row>
    <row r="21" spans="1:161" s="2" customFormat="1" ht="10.5" customHeight="1" x14ac:dyDescent="0.25"/>
    <row r="22" spans="1:161" s="5" customFormat="1" ht="45" customHeight="1" x14ac:dyDescent="0.2">
      <c r="A22" s="46" t="s">
        <v>4</v>
      </c>
      <c r="B22" s="47"/>
      <c r="C22" s="47"/>
      <c r="D22" s="47"/>
      <c r="E22" s="47"/>
      <c r="F22" s="48"/>
      <c r="G22" s="46" t="s">
        <v>26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8"/>
      <c r="AE22" s="46" t="s">
        <v>27</v>
      </c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8"/>
      <c r="BD22" s="46" t="s">
        <v>28</v>
      </c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8"/>
      <c r="BT22" s="46" t="s">
        <v>29</v>
      </c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8"/>
      <c r="CJ22" s="46" t="s">
        <v>30</v>
      </c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8"/>
    </row>
    <row r="23" spans="1:161" s="6" customFormat="1" x14ac:dyDescent="0.2">
      <c r="A23" s="52">
        <v>1</v>
      </c>
      <c r="B23" s="52"/>
      <c r="C23" s="52"/>
      <c r="D23" s="52"/>
      <c r="E23" s="52"/>
      <c r="F23" s="52"/>
      <c r="G23" s="52">
        <v>2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>
        <v>3</v>
      </c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>
        <v>4</v>
      </c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>
        <v>5</v>
      </c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>
        <v>6</v>
      </c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</row>
    <row r="24" spans="1:161" s="7" customFormat="1" ht="15" customHeight="1" x14ac:dyDescent="0.2">
      <c r="A24" s="38" t="s">
        <v>17</v>
      </c>
      <c r="B24" s="38"/>
      <c r="C24" s="38"/>
      <c r="D24" s="38"/>
      <c r="E24" s="38"/>
      <c r="F24" s="38"/>
      <c r="G24" s="39" t="s">
        <v>109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40">
        <v>100</v>
      </c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>
        <v>2</v>
      </c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>
        <v>5</v>
      </c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>
        <v>1100</v>
      </c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</row>
    <row r="25" spans="1:161" s="7" customFormat="1" ht="15" customHeight="1" x14ac:dyDescent="0.2">
      <c r="A25" s="38" t="s">
        <v>18</v>
      </c>
      <c r="B25" s="38"/>
      <c r="C25" s="38"/>
      <c r="D25" s="38"/>
      <c r="E25" s="38"/>
      <c r="F25" s="38"/>
      <c r="G25" s="39" t="s">
        <v>111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>
        <v>1200</v>
      </c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>
        <v>1</v>
      </c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>
        <v>5</v>
      </c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>
        <v>6000</v>
      </c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</row>
    <row r="26" spans="1:161" s="7" customFormat="1" ht="15" customHeight="1" x14ac:dyDescent="0.2">
      <c r="A26" s="38" t="s">
        <v>19</v>
      </c>
      <c r="B26" s="38"/>
      <c r="C26" s="38"/>
      <c r="D26" s="38"/>
      <c r="E26" s="38"/>
      <c r="F26" s="38"/>
      <c r="G26" s="39" t="s">
        <v>110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>
        <v>1322</v>
      </c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>
        <v>2</v>
      </c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1">
        <f>2644+2649</f>
        <v>5293</v>
      </c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</row>
    <row r="27" spans="1:161" s="7" customFormat="1" ht="15" customHeight="1" x14ac:dyDescent="0.2">
      <c r="A27" s="38"/>
      <c r="B27" s="38"/>
      <c r="C27" s="38"/>
      <c r="D27" s="38"/>
      <c r="E27" s="38"/>
      <c r="F27" s="38"/>
      <c r="G27" s="57" t="s">
        <v>15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8"/>
      <c r="AE27" s="40" t="s">
        <v>16</v>
      </c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 t="s">
        <v>16</v>
      </c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 t="s">
        <v>16</v>
      </c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1">
        <f>CJ26+CJ24+CJ25</f>
        <v>12393</v>
      </c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</row>
    <row r="28" spans="1:161" s="2" customFormat="1" ht="12" customHeight="1" x14ac:dyDescent="0.25"/>
    <row r="29" spans="1:161" s="4" customFormat="1" ht="14.25" x14ac:dyDescent="0.2">
      <c r="A29" s="45" t="s">
        <v>31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</row>
    <row r="30" spans="1:161" s="2" customFormat="1" ht="10.5" customHeight="1" x14ac:dyDescent="0.25"/>
    <row r="31" spans="1:161" s="5" customFormat="1" ht="55.5" customHeight="1" x14ac:dyDescent="0.2">
      <c r="A31" s="46" t="s">
        <v>4</v>
      </c>
      <c r="B31" s="47"/>
      <c r="C31" s="47"/>
      <c r="D31" s="47"/>
      <c r="E31" s="47"/>
      <c r="F31" s="48"/>
      <c r="G31" s="46" t="s">
        <v>26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8"/>
      <c r="AE31" s="46" t="s">
        <v>32</v>
      </c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8"/>
      <c r="AZ31" s="46" t="s">
        <v>33</v>
      </c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8"/>
      <c r="BR31" s="46" t="s">
        <v>34</v>
      </c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8"/>
      <c r="CJ31" s="46" t="s">
        <v>30</v>
      </c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8"/>
    </row>
    <row r="32" spans="1:161" s="6" customFormat="1" x14ac:dyDescent="0.2">
      <c r="A32" s="52">
        <v>1</v>
      </c>
      <c r="B32" s="52"/>
      <c r="C32" s="52"/>
      <c r="D32" s="52"/>
      <c r="E32" s="52"/>
      <c r="F32" s="52"/>
      <c r="G32" s="52">
        <v>2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>
        <v>3</v>
      </c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>
        <v>4</v>
      </c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>
        <v>5</v>
      </c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>
        <v>6</v>
      </c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</row>
    <row r="33" spans="1:105" s="7" customFormat="1" ht="15" customHeight="1" x14ac:dyDescent="0.2">
      <c r="A33" s="38"/>
      <c r="B33" s="38"/>
      <c r="C33" s="38"/>
      <c r="D33" s="38"/>
      <c r="E33" s="38"/>
      <c r="F33" s="38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</row>
    <row r="34" spans="1:105" s="7" customFormat="1" ht="15" customHeight="1" x14ac:dyDescent="0.2">
      <c r="A34" s="38"/>
      <c r="B34" s="38"/>
      <c r="C34" s="38"/>
      <c r="D34" s="38"/>
      <c r="E34" s="38"/>
      <c r="F34" s="38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</row>
    <row r="35" spans="1:105" s="7" customFormat="1" ht="15" customHeight="1" x14ac:dyDescent="0.2">
      <c r="A35" s="38"/>
      <c r="B35" s="38"/>
      <c r="C35" s="38"/>
      <c r="D35" s="38"/>
      <c r="E35" s="38"/>
      <c r="F35" s="38"/>
      <c r="G35" s="57" t="s">
        <v>15</v>
      </c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8"/>
      <c r="AE35" s="40" t="s">
        <v>16</v>
      </c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 t="s">
        <v>16</v>
      </c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 t="s">
        <v>16</v>
      </c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</row>
    <row r="36" spans="1:105" s="2" customFormat="1" ht="12" customHeight="1" x14ac:dyDescent="0.25"/>
    <row r="37" spans="1:105" s="4" customFormat="1" ht="41.25" customHeight="1" x14ac:dyDescent="0.2">
      <c r="A37" s="61" t="s">
        <v>35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</row>
    <row r="38" spans="1:105" s="2" customFormat="1" ht="10.5" customHeight="1" x14ac:dyDescent="0.25"/>
    <row r="39" spans="1:105" s="2" customFormat="1" ht="55.5" customHeight="1" x14ac:dyDescent="0.25">
      <c r="A39" s="46" t="s">
        <v>4</v>
      </c>
      <c r="B39" s="47"/>
      <c r="C39" s="47"/>
      <c r="D39" s="47"/>
      <c r="E39" s="47"/>
      <c r="F39" s="48"/>
      <c r="G39" s="46" t="s">
        <v>36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8"/>
      <c r="BW39" s="46" t="s">
        <v>37</v>
      </c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8"/>
      <c r="CM39" s="46" t="s">
        <v>38</v>
      </c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5"/>
    </row>
    <row r="40" spans="1:105" x14ac:dyDescent="0.2">
      <c r="A40" s="52">
        <v>1</v>
      </c>
      <c r="B40" s="52"/>
      <c r="C40" s="52"/>
      <c r="D40" s="52"/>
      <c r="E40" s="52"/>
      <c r="F40" s="52"/>
      <c r="G40" s="52">
        <v>2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>
        <v>3</v>
      </c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>
        <v>4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</row>
    <row r="41" spans="1:105" s="2" customFormat="1" ht="21.75" customHeight="1" x14ac:dyDescent="0.25">
      <c r="A41" s="38" t="s">
        <v>17</v>
      </c>
      <c r="B41" s="38"/>
      <c r="C41" s="38"/>
      <c r="D41" s="38"/>
      <c r="E41" s="38"/>
      <c r="F41" s="38"/>
      <c r="G41" s="9"/>
      <c r="H41" s="50" t="s">
        <v>39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1"/>
      <c r="BW41" s="40" t="s">
        <v>16</v>
      </c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1">
        <f>CM42</f>
        <v>576200</v>
      </c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</row>
    <row r="42" spans="1:105" x14ac:dyDescent="0.2">
      <c r="A42" s="78" t="s">
        <v>40</v>
      </c>
      <c r="B42" s="79"/>
      <c r="C42" s="79"/>
      <c r="D42" s="79"/>
      <c r="E42" s="79"/>
      <c r="F42" s="80"/>
      <c r="G42" s="10"/>
      <c r="H42" s="84" t="s">
        <v>11</v>
      </c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5"/>
      <c r="BW42" s="86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8"/>
      <c r="CM42" s="92">
        <v>576200</v>
      </c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4"/>
    </row>
    <row r="43" spans="1:105" x14ac:dyDescent="0.2">
      <c r="A43" s="81"/>
      <c r="B43" s="82"/>
      <c r="C43" s="82"/>
      <c r="D43" s="82"/>
      <c r="E43" s="82"/>
      <c r="F43" s="83"/>
      <c r="G43" s="11"/>
      <c r="H43" s="98" t="s">
        <v>41</v>
      </c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9"/>
      <c r="BW43" s="89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1"/>
      <c r="CM43" s="95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7"/>
    </row>
    <row r="44" spans="1:105" ht="13.5" customHeight="1" x14ac:dyDescent="0.2">
      <c r="A44" s="38" t="s">
        <v>42</v>
      </c>
      <c r="B44" s="38"/>
      <c r="C44" s="38"/>
      <c r="D44" s="38"/>
      <c r="E44" s="38"/>
      <c r="F44" s="38"/>
      <c r="G44" s="9"/>
      <c r="H44" s="76" t="s">
        <v>43</v>
      </c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7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</row>
    <row r="45" spans="1:105" ht="26.25" customHeight="1" x14ac:dyDescent="0.2">
      <c r="A45" s="38" t="s">
        <v>44</v>
      </c>
      <c r="B45" s="38"/>
      <c r="C45" s="38"/>
      <c r="D45" s="38"/>
      <c r="E45" s="38"/>
      <c r="F45" s="38"/>
      <c r="G45" s="9"/>
      <c r="H45" s="76" t="s">
        <v>45</v>
      </c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7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</row>
    <row r="46" spans="1:105" ht="26.25" customHeight="1" x14ac:dyDescent="0.2">
      <c r="A46" s="38" t="s">
        <v>18</v>
      </c>
      <c r="B46" s="38"/>
      <c r="C46" s="38"/>
      <c r="D46" s="38"/>
      <c r="E46" s="38"/>
      <c r="F46" s="38"/>
      <c r="G46" s="9"/>
      <c r="H46" s="50" t="s">
        <v>46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1"/>
      <c r="BW46" s="40" t="s">
        <v>16</v>
      </c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1">
        <f>CM47+CM50</f>
        <v>80900</v>
      </c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</row>
    <row r="47" spans="1:105" x14ac:dyDescent="0.2">
      <c r="A47" s="78" t="s">
        <v>47</v>
      </c>
      <c r="B47" s="79"/>
      <c r="C47" s="79"/>
      <c r="D47" s="79"/>
      <c r="E47" s="79"/>
      <c r="F47" s="80"/>
      <c r="G47" s="10"/>
      <c r="H47" s="84" t="s">
        <v>11</v>
      </c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5"/>
      <c r="BW47" s="86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8"/>
      <c r="CM47" s="92">
        <f>75800</f>
        <v>75800</v>
      </c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4"/>
    </row>
    <row r="48" spans="1:105" ht="25.5" customHeight="1" x14ac:dyDescent="0.2">
      <c r="A48" s="81"/>
      <c r="B48" s="82"/>
      <c r="C48" s="82"/>
      <c r="D48" s="82"/>
      <c r="E48" s="82"/>
      <c r="F48" s="83"/>
      <c r="G48" s="11"/>
      <c r="H48" s="98" t="s">
        <v>48</v>
      </c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9"/>
      <c r="BW48" s="89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91"/>
      <c r="CM48" s="95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7"/>
    </row>
    <row r="49" spans="1:105" ht="26.25" customHeight="1" x14ac:dyDescent="0.2">
      <c r="A49" s="38" t="s">
        <v>49</v>
      </c>
      <c r="B49" s="38"/>
      <c r="C49" s="38"/>
      <c r="D49" s="38"/>
      <c r="E49" s="38"/>
      <c r="F49" s="38"/>
      <c r="G49" s="9"/>
      <c r="H49" s="76" t="s">
        <v>50</v>
      </c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7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</row>
    <row r="50" spans="1:105" ht="27" customHeight="1" x14ac:dyDescent="0.2">
      <c r="A50" s="38" t="s">
        <v>51</v>
      </c>
      <c r="B50" s="38"/>
      <c r="C50" s="38"/>
      <c r="D50" s="38"/>
      <c r="E50" s="38"/>
      <c r="F50" s="38"/>
      <c r="G50" s="9"/>
      <c r="H50" s="76" t="s">
        <v>52</v>
      </c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7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1">
        <f>5100</f>
        <v>5100</v>
      </c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</row>
    <row r="51" spans="1:105" ht="27" customHeight="1" x14ac:dyDescent="0.2">
      <c r="A51" s="38" t="s">
        <v>53</v>
      </c>
      <c r="B51" s="38"/>
      <c r="C51" s="38"/>
      <c r="D51" s="38"/>
      <c r="E51" s="38"/>
      <c r="F51" s="38"/>
      <c r="G51" s="9"/>
      <c r="H51" s="76" t="s">
        <v>54</v>
      </c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7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</row>
    <row r="52" spans="1:105" ht="27" customHeight="1" x14ac:dyDescent="0.2">
      <c r="A52" s="38" t="s">
        <v>55</v>
      </c>
      <c r="B52" s="38"/>
      <c r="C52" s="38"/>
      <c r="D52" s="38"/>
      <c r="E52" s="38"/>
      <c r="F52" s="38"/>
      <c r="G52" s="9"/>
      <c r="H52" s="76" t="s">
        <v>54</v>
      </c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7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</row>
    <row r="53" spans="1:105" ht="26.25" customHeight="1" x14ac:dyDescent="0.2">
      <c r="A53" s="38" t="s">
        <v>19</v>
      </c>
      <c r="B53" s="38"/>
      <c r="C53" s="38"/>
      <c r="D53" s="38"/>
      <c r="E53" s="38"/>
      <c r="F53" s="38"/>
      <c r="G53" s="9"/>
      <c r="H53" s="50" t="s">
        <v>56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1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1">
        <v>133400</v>
      </c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</row>
    <row r="54" spans="1:105" ht="13.5" customHeight="1" x14ac:dyDescent="0.2">
      <c r="A54" s="38"/>
      <c r="B54" s="38"/>
      <c r="C54" s="38"/>
      <c r="D54" s="38"/>
      <c r="E54" s="38"/>
      <c r="F54" s="38"/>
      <c r="G54" s="56" t="s">
        <v>15</v>
      </c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8"/>
      <c r="BW54" s="40" t="s">
        <v>16</v>
      </c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1">
        <f>CM41+CM46+CM53</f>
        <v>790500</v>
      </c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</row>
    <row r="55" spans="1:105" ht="13.5" customHeight="1" x14ac:dyDescent="0.2">
      <c r="A55" s="38"/>
      <c r="B55" s="38"/>
      <c r="C55" s="38"/>
      <c r="D55" s="38"/>
      <c r="E55" s="38"/>
      <c r="F55" s="38"/>
      <c r="G55" s="56" t="s">
        <v>11</v>
      </c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8"/>
      <c r="BW55" s="40" t="s">
        <v>16</v>
      </c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</row>
    <row r="56" spans="1:105" ht="13.5" customHeight="1" x14ac:dyDescent="0.2">
      <c r="A56" s="38"/>
      <c r="B56" s="38"/>
      <c r="C56" s="38"/>
      <c r="D56" s="38"/>
      <c r="E56" s="38"/>
      <c r="F56" s="38"/>
      <c r="G56" s="56" t="s">
        <v>112</v>
      </c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8"/>
      <c r="BW56" s="40" t="s">
        <v>16</v>
      </c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1">
        <v>181200</v>
      </c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</row>
    <row r="57" spans="1:105" ht="13.5" customHeight="1" x14ac:dyDescent="0.2">
      <c r="A57" s="38"/>
      <c r="B57" s="38"/>
      <c r="C57" s="38"/>
      <c r="D57" s="38"/>
      <c r="E57" s="38"/>
      <c r="F57" s="38"/>
      <c r="G57" s="56" t="s">
        <v>113</v>
      </c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8"/>
      <c r="BW57" s="40" t="s">
        <v>16</v>
      </c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1">
        <f>609300</f>
        <v>609300</v>
      </c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</row>
    <row r="58" spans="1:105" s="2" customFormat="1" ht="3.75" customHeight="1" x14ac:dyDescent="0.25"/>
    <row r="59" spans="1:105" s="12" customFormat="1" ht="48" customHeight="1" x14ac:dyDescent="0.2">
      <c r="A59" s="100" t="s">
        <v>57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01"/>
      <c r="CW59" s="101"/>
      <c r="CX59" s="101"/>
      <c r="CY59" s="101"/>
      <c r="CZ59" s="101"/>
      <c r="DA59" s="101"/>
    </row>
    <row r="60" spans="1:105" s="2" customFormat="1" ht="12" customHeight="1" x14ac:dyDescent="0.25"/>
    <row r="61" spans="1:105" s="4" customFormat="1" ht="14.25" x14ac:dyDescent="0.2">
      <c r="A61" s="45" t="s">
        <v>58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</row>
    <row r="62" spans="1:105" s="2" customFormat="1" ht="6" customHeight="1" x14ac:dyDescent="0.25"/>
    <row r="63" spans="1:105" s="5" customFormat="1" ht="45" customHeight="1" x14ac:dyDescent="0.2">
      <c r="A63" s="46" t="s">
        <v>4</v>
      </c>
      <c r="B63" s="47"/>
      <c r="C63" s="47"/>
      <c r="D63" s="47"/>
      <c r="E63" s="47"/>
      <c r="F63" s="47"/>
      <c r="G63" s="48"/>
      <c r="H63" s="46" t="s">
        <v>59</v>
      </c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8"/>
      <c r="BD63" s="46" t="s">
        <v>60</v>
      </c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8"/>
      <c r="BT63" s="46" t="s">
        <v>61</v>
      </c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8"/>
      <c r="CJ63" s="46" t="s">
        <v>62</v>
      </c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8"/>
    </row>
    <row r="64" spans="1:105" s="6" customFormat="1" x14ac:dyDescent="0.2">
      <c r="A64" s="52">
        <v>1</v>
      </c>
      <c r="B64" s="52"/>
      <c r="C64" s="52"/>
      <c r="D64" s="52"/>
      <c r="E64" s="52"/>
      <c r="F64" s="52"/>
      <c r="G64" s="52"/>
      <c r="H64" s="52">
        <v>2</v>
      </c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>
        <v>3</v>
      </c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>
        <v>4</v>
      </c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>
        <v>5</v>
      </c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</row>
    <row r="65" spans="1:105" s="7" customFormat="1" ht="15" customHeight="1" x14ac:dyDescent="0.2">
      <c r="A65" s="38" t="s">
        <v>114</v>
      </c>
      <c r="B65" s="38"/>
      <c r="C65" s="38"/>
      <c r="D65" s="38"/>
      <c r="E65" s="38"/>
      <c r="F65" s="38"/>
      <c r="G65" s="38"/>
      <c r="H65" s="39" t="s">
        <v>115</v>
      </c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>
        <v>0</v>
      </c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</row>
    <row r="66" spans="1:105" s="7" customFormat="1" ht="15" customHeight="1" x14ac:dyDescent="0.2">
      <c r="A66" s="38"/>
      <c r="B66" s="38"/>
      <c r="C66" s="38"/>
      <c r="D66" s="38"/>
      <c r="E66" s="38"/>
      <c r="F66" s="38"/>
      <c r="G66" s="38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</row>
    <row r="67" spans="1:105" s="7" customFormat="1" ht="15" customHeight="1" x14ac:dyDescent="0.2">
      <c r="A67" s="38"/>
      <c r="B67" s="38"/>
      <c r="C67" s="38"/>
      <c r="D67" s="38"/>
      <c r="E67" s="38"/>
      <c r="F67" s="38"/>
      <c r="G67" s="38"/>
      <c r="H67" s="57" t="s">
        <v>15</v>
      </c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8"/>
      <c r="BD67" s="40" t="s">
        <v>16</v>
      </c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 t="s">
        <v>16</v>
      </c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>
        <v>0</v>
      </c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</row>
    <row r="68" spans="1:105" ht="12" customHeight="1" x14ac:dyDescent="0.2"/>
    <row r="69" spans="1:105" s="4" customFormat="1" ht="14.25" x14ac:dyDescent="0.2">
      <c r="A69" s="45" t="s">
        <v>63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</row>
    <row r="70" spans="1:105" s="2" customFormat="1" ht="6" customHeight="1" x14ac:dyDescent="0.25"/>
    <row r="71" spans="1:105" s="5" customFormat="1" ht="55.5" customHeight="1" x14ac:dyDescent="0.2">
      <c r="A71" s="46" t="s">
        <v>4</v>
      </c>
      <c r="B71" s="47"/>
      <c r="C71" s="47"/>
      <c r="D71" s="47"/>
      <c r="E71" s="47"/>
      <c r="F71" s="47"/>
      <c r="G71" s="48"/>
      <c r="H71" s="46" t="s">
        <v>64</v>
      </c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8"/>
      <c r="BD71" s="46" t="s">
        <v>65</v>
      </c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8"/>
      <c r="BT71" s="46" t="s">
        <v>66</v>
      </c>
      <c r="BU71" s="47"/>
      <c r="BV71" s="47"/>
      <c r="BW71" s="47"/>
      <c r="BX71" s="47"/>
      <c r="BY71" s="47"/>
      <c r="BZ71" s="47"/>
      <c r="CA71" s="47"/>
      <c r="CB71" s="47"/>
      <c r="CC71" s="47"/>
      <c r="CD71" s="48"/>
      <c r="CE71" s="46" t="s">
        <v>67</v>
      </c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8"/>
    </row>
    <row r="72" spans="1:105" s="6" customFormat="1" x14ac:dyDescent="0.2">
      <c r="A72" s="52">
        <v>1</v>
      </c>
      <c r="B72" s="52"/>
      <c r="C72" s="52"/>
      <c r="D72" s="52"/>
      <c r="E72" s="52"/>
      <c r="F72" s="52"/>
      <c r="G72" s="52"/>
      <c r="H72" s="52">
        <v>2</v>
      </c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>
        <v>3</v>
      </c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>
        <v>4</v>
      </c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>
        <v>5</v>
      </c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</row>
    <row r="73" spans="1:105" s="7" customFormat="1" ht="15" customHeight="1" x14ac:dyDescent="0.2">
      <c r="A73" s="38" t="s">
        <v>17</v>
      </c>
      <c r="B73" s="38"/>
      <c r="C73" s="38"/>
      <c r="D73" s="38"/>
      <c r="E73" s="38"/>
      <c r="F73" s="38"/>
      <c r="G73" s="38"/>
      <c r="H73" s="39" t="s">
        <v>99</v>
      </c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40">
        <v>1005534</v>
      </c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>
        <v>1.5</v>
      </c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1">
        <v>15100</v>
      </c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</row>
    <row r="74" spans="1:105" s="7" customFormat="1" ht="15" customHeight="1" x14ac:dyDescent="0.2">
      <c r="A74" s="38" t="s">
        <v>18</v>
      </c>
      <c r="B74" s="38"/>
      <c r="C74" s="38"/>
      <c r="D74" s="38"/>
      <c r="E74" s="38"/>
      <c r="F74" s="38"/>
      <c r="G74" s="38"/>
      <c r="H74" s="39" t="s">
        <v>100</v>
      </c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40">
        <v>51527272</v>
      </c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>
        <v>2.2000000000000002</v>
      </c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1">
        <f>1012800-9144-3249-40000</f>
        <v>960407</v>
      </c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</row>
    <row r="75" spans="1:105" s="7" customFormat="1" ht="15" customHeight="1" x14ac:dyDescent="0.2">
      <c r="A75" s="38" t="s">
        <v>19</v>
      </c>
      <c r="B75" s="38"/>
      <c r="C75" s="38"/>
      <c r="D75" s="38"/>
      <c r="E75" s="38"/>
      <c r="F75" s="38"/>
      <c r="G75" s="38"/>
      <c r="H75" s="39" t="s">
        <v>101</v>
      </c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1">
        <v>8500</v>
      </c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</row>
    <row r="76" spans="1:105" s="7" customFormat="1" ht="15" customHeight="1" x14ac:dyDescent="0.2">
      <c r="A76" s="38" t="s">
        <v>23</v>
      </c>
      <c r="B76" s="38"/>
      <c r="C76" s="38"/>
      <c r="D76" s="38"/>
      <c r="E76" s="38"/>
      <c r="F76" s="38"/>
      <c r="G76" s="38"/>
      <c r="H76" s="39" t="s">
        <v>102</v>
      </c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1">
        <v>2000</v>
      </c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</row>
    <row r="77" spans="1:105" s="7" customFormat="1" ht="15" customHeight="1" x14ac:dyDescent="0.2">
      <c r="A77" s="38"/>
      <c r="B77" s="38"/>
      <c r="C77" s="38"/>
      <c r="D77" s="38"/>
      <c r="E77" s="38"/>
      <c r="F77" s="38"/>
      <c r="G77" s="38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</row>
    <row r="78" spans="1:105" s="7" customFormat="1" ht="15" customHeight="1" x14ac:dyDescent="0.2">
      <c r="A78" s="38"/>
      <c r="B78" s="38"/>
      <c r="C78" s="38"/>
      <c r="D78" s="38"/>
      <c r="E78" s="38"/>
      <c r="F78" s="38"/>
      <c r="G78" s="38"/>
      <c r="H78" s="57" t="s">
        <v>15</v>
      </c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8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 t="s">
        <v>16</v>
      </c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1">
        <f>CE73+CE74+CE75+CE76</f>
        <v>986007</v>
      </c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</row>
    <row r="79" spans="1:105" s="2" customFormat="1" ht="12" customHeight="1" x14ac:dyDescent="0.25"/>
    <row r="80" spans="1:105" s="4" customFormat="1" ht="14.25" x14ac:dyDescent="0.2">
      <c r="A80" s="45" t="s">
        <v>68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</row>
    <row r="81" spans="1:105" s="2" customFormat="1" ht="6" customHeight="1" x14ac:dyDescent="0.25"/>
    <row r="82" spans="1:105" s="5" customFormat="1" ht="45" customHeight="1" x14ac:dyDescent="0.2">
      <c r="A82" s="46" t="s">
        <v>4</v>
      </c>
      <c r="B82" s="47"/>
      <c r="C82" s="47"/>
      <c r="D82" s="47"/>
      <c r="E82" s="47"/>
      <c r="F82" s="47"/>
      <c r="G82" s="48"/>
      <c r="H82" s="46" t="s">
        <v>59</v>
      </c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8"/>
      <c r="BD82" s="46" t="s">
        <v>60</v>
      </c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8"/>
      <c r="BT82" s="46" t="s">
        <v>61</v>
      </c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8"/>
      <c r="CJ82" s="46" t="s">
        <v>62</v>
      </c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8"/>
    </row>
    <row r="83" spans="1:105" s="6" customFormat="1" x14ac:dyDescent="0.2">
      <c r="A83" s="52">
        <v>1</v>
      </c>
      <c r="B83" s="52"/>
      <c r="C83" s="52"/>
      <c r="D83" s="52"/>
      <c r="E83" s="52"/>
      <c r="F83" s="52"/>
      <c r="G83" s="52"/>
      <c r="H83" s="52">
        <v>2</v>
      </c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>
        <v>3</v>
      </c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>
        <v>4</v>
      </c>
      <c r="BU83" s="52"/>
      <c r="BV83" s="52"/>
      <c r="BW83" s="52"/>
      <c r="BX83" s="52"/>
      <c r="BY83" s="52"/>
      <c r="BZ83" s="52"/>
      <c r="CA83" s="52"/>
      <c r="CB83" s="52"/>
      <c r="CC83" s="52"/>
      <c r="CD83" s="52"/>
      <c r="CE83" s="52"/>
      <c r="CF83" s="52"/>
      <c r="CG83" s="52"/>
      <c r="CH83" s="52"/>
      <c r="CI83" s="52"/>
      <c r="CJ83" s="52">
        <v>5</v>
      </c>
      <c r="CK83" s="52"/>
      <c r="CL83" s="52"/>
      <c r="CM83" s="52"/>
      <c r="CN83" s="52"/>
      <c r="CO83" s="52"/>
      <c r="CP83" s="52"/>
      <c r="CQ83" s="52"/>
      <c r="CR83" s="52"/>
      <c r="CS83" s="52"/>
      <c r="CT83" s="52"/>
      <c r="CU83" s="52"/>
      <c r="CV83" s="52"/>
      <c r="CW83" s="52"/>
      <c r="CX83" s="52"/>
      <c r="CY83" s="52"/>
      <c r="CZ83" s="52"/>
      <c r="DA83" s="52"/>
    </row>
    <row r="84" spans="1:105" s="7" customFormat="1" ht="15" customHeight="1" x14ac:dyDescent="0.2">
      <c r="A84" s="38"/>
      <c r="B84" s="38"/>
      <c r="C84" s="38"/>
      <c r="D84" s="38"/>
      <c r="E84" s="38"/>
      <c r="F84" s="38"/>
      <c r="G84" s="38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</row>
    <row r="85" spans="1:105" s="7" customFormat="1" ht="15" customHeight="1" x14ac:dyDescent="0.2">
      <c r="A85" s="38"/>
      <c r="B85" s="38"/>
      <c r="C85" s="38"/>
      <c r="D85" s="38"/>
      <c r="E85" s="38"/>
      <c r="F85" s="38"/>
      <c r="G85" s="38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</row>
    <row r="86" spans="1:105" s="7" customFormat="1" ht="15" customHeight="1" x14ac:dyDescent="0.2">
      <c r="A86" s="38"/>
      <c r="B86" s="38"/>
      <c r="C86" s="38"/>
      <c r="D86" s="38"/>
      <c r="E86" s="38"/>
      <c r="F86" s="38"/>
      <c r="G86" s="38"/>
      <c r="H86" s="57" t="s">
        <v>15</v>
      </c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8"/>
      <c r="BD86" s="40" t="s">
        <v>16</v>
      </c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 t="s">
        <v>16</v>
      </c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</row>
    <row r="87" spans="1:105" s="2" customFormat="1" ht="12" customHeight="1" x14ac:dyDescent="0.25"/>
    <row r="88" spans="1:105" s="4" customFormat="1" ht="27" customHeight="1" x14ac:dyDescent="0.2">
      <c r="A88" s="61" t="s">
        <v>69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</row>
    <row r="89" spans="1:105" s="2" customFormat="1" ht="6" customHeight="1" x14ac:dyDescent="0.25"/>
    <row r="90" spans="1:105" s="5" customFormat="1" ht="45" customHeight="1" x14ac:dyDescent="0.2">
      <c r="A90" s="46" t="s">
        <v>4</v>
      </c>
      <c r="B90" s="47"/>
      <c r="C90" s="47"/>
      <c r="D90" s="47"/>
      <c r="E90" s="47"/>
      <c r="F90" s="47"/>
      <c r="G90" s="48"/>
      <c r="H90" s="46" t="s">
        <v>59</v>
      </c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8"/>
      <c r="BD90" s="46" t="s">
        <v>60</v>
      </c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8"/>
      <c r="BT90" s="46" t="s">
        <v>61</v>
      </c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8"/>
      <c r="CJ90" s="46" t="s">
        <v>62</v>
      </c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8"/>
    </row>
    <row r="91" spans="1:105" s="6" customFormat="1" x14ac:dyDescent="0.2">
      <c r="A91" s="52">
        <v>1</v>
      </c>
      <c r="B91" s="52"/>
      <c r="C91" s="52"/>
      <c r="D91" s="52"/>
      <c r="E91" s="52"/>
      <c r="F91" s="52"/>
      <c r="G91" s="52"/>
      <c r="H91" s="52">
        <v>2</v>
      </c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>
        <v>3</v>
      </c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>
        <v>4</v>
      </c>
      <c r="BU91" s="52"/>
      <c r="BV91" s="52"/>
      <c r="BW91" s="52"/>
      <c r="BX91" s="52"/>
      <c r="BY91" s="52"/>
      <c r="BZ91" s="52"/>
      <c r="CA91" s="52"/>
      <c r="CB91" s="52"/>
      <c r="CC91" s="52"/>
      <c r="CD91" s="52"/>
      <c r="CE91" s="52"/>
      <c r="CF91" s="52"/>
      <c r="CG91" s="52"/>
      <c r="CH91" s="52"/>
      <c r="CI91" s="52"/>
      <c r="CJ91" s="52">
        <v>5</v>
      </c>
      <c r="CK91" s="52"/>
      <c r="CL91" s="52"/>
      <c r="CM91" s="52"/>
      <c r="CN91" s="52"/>
      <c r="CO91" s="52"/>
      <c r="CP91" s="52"/>
      <c r="CQ91" s="52"/>
      <c r="CR91" s="52"/>
      <c r="CS91" s="52"/>
      <c r="CT91" s="52"/>
      <c r="CU91" s="52"/>
      <c r="CV91" s="52"/>
      <c r="CW91" s="52"/>
      <c r="CX91" s="52"/>
      <c r="CY91" s="52"/>
      <c r="CZ91" s="52"/>
      <c r="DA91" s="52"/>
    </row>
    <row r="92" spans="1:105" s="7" customFormat="1" ht="15" customHeight="1" x14ac:dyDescent="0.2">
      <c r="A92" s="38"/>
      <c r="B92" s="38"/>
      <c r="C92" s="38"/>
      <c r="D92" s="38"/>
      <c r="E92" s="38"/>
      <c r="F92" s="38"/>
      <c r="G92" s="38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</row>
    <row r="93" spans="1:105" s="7" customFormat="1" ht="15" customHeight="1" x14ac:dyDescent="0.2">
      <c r="A93" s="38"/>
      <c r="B93" s="38"/>
      <c r="C93" s="38"/>
      <c r="D93" s="38"/>
      <c r="E93" s="38"/>
      <c r="F93" s="38"/>
      <c r="G93" s="38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</row>
    <row r="94" spans="1:105" s="7" customFormat="1" ht="15" customHeight="1" x14ac:dyDescent="0.2">
      <c r="A94" s="38"/>
      <c r="B94" s="38"/>
      <c r="C94" s="38"/>
      <c r="D94" s="38"/>
      <c r="E94" s="38"/>
      <c r="F94" s="38"/>
      <c r="G94" s="38"/>
      <c r="H94" s="57" t="s">
        <v>15</v>
      </c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8"/>
      <c r="BD94" s="40" t="s">
        <v>16</v>
      </c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 t="s">
        <v>16</v>
      </c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</row>
    <row r="95" spans="1:105" s="2" customFormat="1" ht="12" customHeight="1" x14ac:dyDescent="0.25"/>
    <row r="96" spans="1:105" s="4" customFormat="1" ht="14.25" x14ac:dyDescent="0.2">
      <c r="A96" s="45" t="s">
        <v>70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  <c r="CU96" s="45"/>
      <c r="CV96" s="45"/>
      <c r="CW96" s="45"/>
      <c r="CX96" s="45"/>
      <c r="CY96" s="45"/>
      <c r="CZ96" s="45"/>
      <c r="DA96" s="45"/>
    </row>
    <row r="97" spans="1:105" s="2" customFormat="1" ht="10.5" customHeight="1" x14ac:dyDescent="0.25"/>
    <row r="98" spans="1:105" s="4" customFormat="1" ht="14.25" x14ac:dyDescent="0.2">
      <c r="A98" s="45" t="s">
        <v>71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</row>
    <row r="99" spans="1:105" s="2" customFormat="1" ht="10.5" customHeight="1" x14ac:dyDescent="0.25"/>
    <row r="100" spans="1:105" s="5" customFormat="1" ht="45" customHeight="1" x14ac:dyDescent="0.2">
      <c r="A100" s="73" t="s">
        <v>4</v>
      </c>
      <c r="B100" s="74"/>
      <c r="C100" s="74"/>
      <c r="D100" s="74"/>
      <c r="E100" s="74"/>
      <c r="F100" s="74"/>
      <c r="G100" s="75"/>
      <c r="H100" s="73" t="s">
        <v>64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5"/>
      <c r="AP100" s="73" t="s">
        <v>72</v>
      </c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5"/>
      <c r="BF100" s="73" t="s">
        <v>73</v>
      </c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5"/>
      <c r="BV100" s="73" t="s">
        <v>74</v>
      </c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5"/>
      <c r="CL100" s="73" t="s">
        <v>30</v>
      </c>
      <c r="CM100" s="74"/>
      <c r="CN100" s="74"/>
      <c r="CO100" s="74"/>
      <c r="CP100" s="74"/>
      <c r="CQ100" s="74"/>
      <c r="CR100" s="74"/>
      <c r="CS100" s="74"/>
      <c r="CT100" s="74"/>
      <c r="CU100" s="74"/>
      <c r="CV100" s="74"/>
      <c r="CW100" s="74"/>
      <c r="CX100" s="74"/>
      <c r="CY100" s="74"/>
      <c r="CZ100" s="74"/>
      <c r="DA100" s="75"/>
    </row>
    <row r="101" spans="1:105" s="6" customFormat="1" x14ac:dyDescent="0.2">
      <c r="A101" s="52">
        <v>1</v>
      </c>
      <c r="B101" s="52"/>
      <c r="C101" s="52"/>
      <c r="D101" s="52"/>
      <c r="E101" s="52"/>
      <c r="F101" s="52"/>
      <c r="G101" s="52"/>
      <c r="H101" s="52">
        <v>2</v>
      </c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>
        <v>3</v>
      </c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>
        <v>4</v>
      </c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>
        <v>5</v>
      </c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  <c r="CI101" s="52"/>
      <c r="CJ101" s="52"/>
      <c r="CK101" s="52"/>
      <c r="CL101" s="52">
        <v>6</v>
      </c>
      <c r="CM101" s="52"/>
      <c r="CN101" s="52"/>
      <c r="CO101" s="52"/>
      <c r="CP101" s="52"/>
      <c r="CQ101" s="52"/>
      <c r="CR101" s="52"/>
      <c r="CS101" s="52"/>
      <c r="CT101" s="52"/>
      <c r="CU101" s="52"/>
      <c r="CV101" s="52"/>
      <c r="CW101" s="52"/>
      <c r="CX101" s="52"/>
      <c r="CY101" s="52"/>
      <c r="CZ101" s="52"/>
      <c r="DA101" s="52"/>
    </row>
    <row r="102" spans="1:105" s="7" customFormat="1" ht="15" customHeight="1" x14ac:dyDescent="0.2">
      <c r="A102" s="38" t="s">
        <v>17</v>
      </c>
      <c r="B102" s="38"/>
      <c r="C102" s="38"/>
      <c r="D102" s="38"/>
      <c r="E102" s="38"/>
      <c r="F102" s="38"/>
      <c r="G102" s="38"/>
      <c r="H102" s="39" t="s">
        <v>116</v>
      </c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</row>
    <row r="103" spans="1:105" s="7" customFormat="1" ht="15" customHeight="1" x14ac:dyDescent="0.2">
      <c r="A103" s="38" t="s">
        <v>18</v>
      </c>
      <c r="B103" s="38"/>
      <c r="C103" s="38"/>
      <c r="D103" s="38"/>
      <c r="E103" s="38"/>
      <c r="F103" s="38"/>
      <c r="G103" s="38"/>
      <c r="H103" s="39" t="s">
        <v>117</v>
      </c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40">
        <v>2</v>
      </c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>
        <v>12</v>
      </c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>
        <v>1000</v>
      </c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1">
        <v>24000</v>
      </c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</row>
    <row r="104" spans="1:105" s="7" customFormat="1" ht="15" customHeight="1" x14ac:dyDescent="0.2">
      <c r="A104" s="38" t="s">
        <v>19</v>
      </c>
      <c r="B104" s="38"/>
      <c r="C104" s="38"/>
      <c r="D104" s="38"/>
      <c r="E104" s="38"/>
      <c r="F104" s="38"/>
      <c r="G104" s="38"/>
      <c r="H104" s="39" t="s">
        <v>118</v>
      </c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</row>
    <row r="105" spans="1:105" s="7" customFormat="1" ht="15" customHeight="1" x14ac:dyDescent="0.2">
      <c r="A105" s="38" t="s">
        <v>23</v>
      </c>
      <c r="B105" s="38"/>
      <c r="C105" s="38"/>
      <c r="D105" s="38"/>
      <c r="E105" s="38"/>
      <c r="F105" s="38"/>
      <c r="G105" s="38"/>
      <c r="H105" s="39" t="s">
        <v>119</v>
      </c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</row>
    <row r="106" spans="1:105" s="7" customFormat="1" ht="15" customHeight="1" x14ac:dyDescent="0.2">
      <c r="A106" s="38" t="s">
        <v>120</v>
      </c>
      <c r="B106" s="38"/>
      <c r="C106" s="38"/>
      <c r="D106" s="38"/>
      <c r="E106" s="38"/>
      <c r="F106" s="38"/>
      <c r="G106" s="38"/>
      <c r="H106" s="39" t="s">
        <v>121</v>
      </c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</row>
    <row r="107" spans="1:105" s="7" customFormat="1" ht="15" customHeight="1" x14ac:dyDescent="0.2">
      <c r="A107" s="38"/>
      <c r="B107" s="38"/>
      <c r="C107" s="38"/>
      <c r="D107" s="38"/>
      <c r="E107" s="38"/>
      <c r="F107" s="38"/>
      <c r="G107" s="38"/>
      <c r="H107" s="102" t="s">
        <v>75</v>
      </c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4"/>
      <c r="AP107" s="40" t="s">
        <v>16</v>
      </c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 t="s">
        <v>16</v>
      </c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 t="s">
        <v>16</v>
      </c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1">
        <f>CL103</f>
        <v>24000</v>
      </c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</row>
    <row r="108" spans="1:105" s="2" customFormat="1" ht="10.5" customHeight="1" x14ac:dyDescent="0.25"/>
    <row r="109" spans="1:105" s="4" customFormat="1" ht="14.25" x14ac:dyDescent="0.2">
      <c r="A109" s="45" t="s">
        <v>76</v>
      </c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45"/>
      <c r="CY109" s="45"/>
      <c r="CZ109" s="45"/>
      <c r="DA109" s="45"/>
    </row>
    <row r="110" spans="1:105" s="2" customFormat="1" ht="10.5" customHeight="1" x14ac:dyDescent="0.25"/>
    <row r="111" spans="1:105" s="5" customFormat="1" ht="45" customHeight="1" x14ac:dyDescent="0.2">
      <c r="A111" s="46" t="s">
        <v>4</v>
      </c>
      <c r="B111" s="47"/>
      <c r="C111" s="47"/>
      <c r="D111" s="47"/>
      <c r="E111" s="47"/>
      <c r="F111" s="47"/>
      <c r="G111" s="48"/>
      <c r="H111" s="46" t="s">
        <v>64</v>
      </c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8"/>
      <c r="BD111" s="46" t="s">
        <v>77</v>
      </c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8"/>
      <c r="BT111" s="46" t="s">
        <v>78</v>
      </c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8"/>
      <c r="CJ111" s="46" t="s">
        <v>79</v>
      </c>
      <c r="CK111" s="47"/>
      <c r="CL111" s="47"/>
      <c r="CM111" s="47"/>
      <c r="CN111" s="47"/>
      <c r="CO111" s="47"/>
      <c r="CP111" s="47"/>
      <c r="CQ111" s="47"/>
      <c r="CR111" s="47"/>
      <c r="CS111" s="47"/>
      <c r="CT111" s="47"/>
      <c r="CU111" s="47"/>
      <c r="CV111" s="47"/>
      <c r="CW111" s="47"/>
      <c r="CX111" s="47"/>
      <c r="CY111" s="47"/>
      <c r="CZ111" s="47"/>
      <c r="DA111" s="48"/>
    </row>
    <row r="112" spans="1:105" s="6" customFormat="1" x14ac:dyDescent="0.2">
      <c r="A112" s="52">
        <v>1</v>
      </c>
      <c r="B112" s="52"/>
      <c r="C112" s="52"/>
      <c r="D112" s="52"/>
      <c r="E112" s="52"/>
      <c r="F112" s="52"/>
      <c r="G112" s="52"/>
      <c r="H112" s="52">
        <v>2</v>
      </c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>
        <v>3</v>
      </c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>
        <v>4</v>
      </c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>
        <v>5</v>
      </c>
      <c r="CK112" s="52"/>
      <c r="CL112" s="52"/>
      <c r="CM112" s="52"/>
      <c r="CN112" s="52"/>
      <c r="CO112" s="52"/>
      <c r="CP112" s="52"/>
      <c r="CQ112" s="52"/>
      <c r="CR112" s="52"/>
      <c r="CS112" s="52"/>
      <c r="CT112" s="52"/>
      <c r="CU112" s="52"/>
      <c r="CV112" s="52"/>
      <c r="CW112" s="52"/>
      <c r="CX112" s="52"/>
      <c r="CY112" s="52"/>
      <c r="CZ112" s="52"/>
      <c r="DA112" s="52"/>
    </row>
    <row r="113" spans="1:105" s="7" customFormat="1" ht="15" customHeight="1" x14ac:dyDescent="0.2">
      <c r="A113" s="38"/>
      <c r="B113" s="38"/>
      <c r="C113" s="38"/>
      <c r="D113" s="38"/>
      <c r="E113" s="38"/>
      <c r="F113" s="38"/>
      <c r="G113" s="38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</row>
    <row r="114" spans="1:105" s="7" customFormat="1" ht="15" customHeight="1" x14ac:dyDescent="0.2">
      <c r="A114" s="38"/>
      <c r="B114" s="38"/>
      <c r="C114" s="38"/>
      <c r="D114" s="38"/>
      <c r="E114" s="38"/>
      <c r="F114" s="38"/>
      <c r="G114" s="38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</row>
    <row r="115" spans="1:105" s="7" customFormat="1" ht="15" customHeight="1" x14ac:dyDescent="0.2">
      <c r="A115" s="38"/>
      <c r="B115" s="38"/>
      <c r="C115" s="38"/>
      <c r="D115" s="38"/>
      <c r="E115" s="38"/>
      <c r="F115" s="38"/>
      <c r="G115" s="38"/>
      <c r="H115" s="57" t="s">
        <v>15</v>
      </c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8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</row>
    <row r="116" spans="1:105" s="2" customFormat="1" ht="10.5" customHeight="1" x14ac:dyDescent="0.25"/>
    <row r="117" spans="1:105" s="4" customFormat="1" ht="14.25" x14ac:dyDescent="0.2">
      <c r="A117" s="45" t="s">
        <v>80</v>
      </c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45"/>
    </row>
    <row r="118" spans="1:105" s="2" customFormat="1" ht="10.5" customHeight="1" x14ac:dyDescent="0.25"/>
    <row r="119" spans="1:105" s="5" customFormat="1" ht="45" customHeight="1" x14ac:dyDescent="0.2">
      <c r="A119" s="73" t="s">
        <v>4</v>
      </c>
      <c r="B119" s="74"/>
      <c r="C119" s="74"/>
      <c r="D119" s="74"/>
      <c r="E119" s="74"/>
      <c r="F119" s="74"/>
      <c r="G119" s="75"/>
      <c r="H119" s="73" t="s">
        <v>59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5"/>
      <c r="AP119" s="73" t="s">
        <v>81</v>
      </c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5"/>
      <c r="BF119" s="73" t="s">
        <v>82</v>
      </c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5"/>
      <c r="BV119" s="73" t="s">
        <v>83</v>
      </c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5"/>
      <c r="CL119" s="73" t="s">
        <v>84</v>
      </c>
      <c r="CM119" s="74"/>
      <c r="CN119" s="74"/>
      <c r="CO119" s="74"/>
      <c r="CP119" s="74"/>
      <c r="CQ119" s="74"/>
      <c r="CR119" s="74"/>
      <c r="CS119" s="74"/>
      <c r="CT119" s="74"/>
      <c r="CU119" s="74"/>
      <c r="CV119" s="74"/>
      <c r="CW119" s="74"/>
      <c r="CX119" s="74"/>
      <c r="CY119" s="74"/>
      <c r="CZ119" s="74"/>
      <c r="DA119" s="75"/>
    </row>
    <row r="120" spans="1:105" s="6" customFormat="1" x14ac:dyDescent="0.2">
      <c r="A120" s="52">
        <v>1</v>
      </c>
      <c r="B120" s="52"/>
      <c r="C120" s="52"/>
      <c r="D120" s="52"/>
      <c r="E120" s="52"/>
      <c r="F120" s="52"/>
      <c r="G120" s="52"/>
      <c r="H120" s="52">
        <v>2</v>
      </c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>
        <v>4</v>
      </c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>
        <v>5</v>
      </c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>
        <v>6</v>
      </c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>
        <v>6</v>
      </c>
      <c r="CM120" s="52"/>
      <c r="CN120" s="52"/>
      <c r="CO120" s="52"/>
      <c r="CP120" s="52"/>
      <c r="CQ120" s="52"/>
      <c r="CR120" s="52"/>
      <c r="CS120" s="52"/>
      <c r="CT120" s="52"/>
      <c r="CU120" s="52"/>
      <c r="CV120" s="52"/>
      <c r="CW120" s="52"/>
      <c r="CX120" s="52"/>
      <c r="CY120" s="52"/>
      <c r="CZ120" s="52"/>
      <c r="DA120" s="52"/>
    </row>
    <row r="121" spans="1:105" s="7" customFormat="1" ht="13.5" customHeight="1" x14ac:dyDescent="0.2">
      <c r="A121" s="38" t="s">
        <v>17</v>
      </c>
      <c r="B121" s="38"/>
      <c r="C121" s="38"/>
      <c r="D121" s="38"/>
      <c r="E121" s="38"/>
      <c r="F121" s="38"/>
      <c r="G121" s="38"/>
      <c r="H121" s="39" t="s">
        <v>122</v>
      </c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40">
        <v>64000</v>
      </c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>
        <v>6.65</v>
      </c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1">
        <f>425400</f>
        <v>425400</v>
      </c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</row>
    <row r="122" spans="1:105" s="7" customFormat="1" ht="13.5" customHeight="1" x14ac:dyDescent="0.2">
      <c r="A122" s="38" t="s">
        <v>18</v>
      </c>
      <c r="B122" s="38"/>
      <c r="C122" s="38"/>
      <c r="D122" s="38"/>
      <c r="E122" s="38"/>
      <c r="F122" s="38"/>
      <c r="G122" s="38"/>
      <c r="H122" s="39" t="s">
        <v>123</v>
      </c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</row>
    <row r="123" spans="1:105" s="7" customFormat="1" ht="13.5" customHeight="1" x14ac:dyDescent="0.2">
      <c r="A123" s="38" t="s">
        <v>19</v>
      </c>
      <c r="B123" s="38"/>
      <c r="C123" s="38"/>
      <c r="D123" s="38"/>
      <c r="E123" s="38"/>
      <c r="F123" s="38"/>
      <c r="G123" s="38"/>
      <c r="H123" s="39" t="s">
        <v>124</v>
      </c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</row>
    <row r="124" spans="1:105" s="7" customFormat="1" ht="15" customHeight="1" x14ac:dyDescent="0.2">
      <c r="A124" s="38" t="s">
        <v>23</v>
      </c>
      <c r="B124" s="38"/>
      <c r="C124" s="38"/>
      <c r="D124" s="38"/>
      <c r="E124" s="38"/>
      <c r="F124" s="38"/>
      <c r="G124" s="38"/>
      <c r="H124" s="39" t="s">
        <v>125</v>
      </c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</row>
    <row r="125" spans="1:105" s="7" customFormat="1" ht="15" customHeight="1" x14ac:dyDescent="0.2">
      <c r="A125" s="38" t="s">
        <v>23</v>
      </c>
      <c r="B125" s="38"/>
      <c r="C125" s="38"/>
      <c r="D125" s="38"/>
      <c r="E125" s="38"/>
      <c r="F125" s="38"/>
      <c r="G125" s="38"/>
      <c r="H125" s="39" t="s">
        <v>126</v>
      </c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</row>
    <row r="126" spans="1:105" s="7" customFormat="1" ht="15" customHeight="1" x14ac:dyDescent="0.2">
      <c r="A126" s="38"/>
      <c r="B126" s="38"/>
      <c r="C126" s="38"/>
      <c r="D126" s="38"/>
      <c r="E126" s="38"/>
      <c r="F126" s="38"/>
      <c r="G126" s="38"/>
      <c r="H126" s="56" t="s">
        <v>15</v>
      </c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8"/>
      <c r="AP126" s="40" t="s">
        <v>16</v>
      </c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 t="s">
        <v>16</v>
      </c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 t="s">
        <v>16</v>
      </c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1">
        <f>CL121</f>
        <v>425400</v>
      </c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</row>
    <row r="127" spans="1:105" s="2" customFormat="1" ht="27.75" customHeight="1" x14ac:dyDescent="0.25"/>
    <row r="128" spans="1:105" s="4" customFormat="1" ht="14.25" x14ac:dyDescent="0.2">
      <c r="A128" s="45" t="s">
        <v>85</v>
      </c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  <c r="CY128" s="45"/>
      <c r="CZ128" s="45"/>
      <c r="DA128" s="45"/>
    </row>
    <row r="129" spans="1:105" s="2" customFormat="1" ht="10.5" customHeight="1" x14ac:dyDescent="0.25"/>
    <row r="130" spans="1:105" s="5" customFormat="1" ht="45" customHeight="1" x14ac:dyDescent="0.2">
      <c r="A130" s="46" t="s">
        <v>4</v>
      </c>
      <c r="B130" s="47"/>
      <c r="C130" s="47"/>
      <c r="D130" s="47"/>
      <c r="E130" s="47"/>
      <c r="F130" s="47"/>
      <c r="G130" s="48"/>
      <c r="H130" s="46" t="s">
        <v>59</v>
      </c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8"/>
      <c r="BD130" s="46" t="s">
        <v>86</v>
      </c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8"/>
      <c r="BT130" s="46" t="s">
        <v>87</v>
      </c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8"/>
      <c r="CJ130" s="46" t="s">
        <v>88</v>
      </c>
      <c r="CK130" s="47"/>
      <c r="CL130" s="47"/>
      <c r="CM130" s="47"/>
      <c r="CN130" s="47"/>
      <c r="CO130" s="47"/>
      <c r="CP130" s="47"/>
      <c r="CQ130" s="47"/>
      <c r="CR130" s="47"/>
      <c r="CS130" s="47"/>
      <c r="CT130" s="47"/>
      <c r="CU130" s="47"/>
      <c r="CV130" s="47"/>
      <c r="CW130" s="47"/>
      <c r="CX130" s="47"/>
      <c r="CY130" s="47"/>
      <c r="CZ130" s="47"/>
      <c r="DA130" s="48"/>
    </row>
    <row r="131" spans="1:105" s="6" customFormat="1" x14ac:dyDescent="0.2">
      <c r="A131" s="52">
        <v>1</v>
      </c>
      <c r="B131" s="52"/>
      <c r="C131" s="52"/>
      <c r="D131" s="52"/>
      <c r="E131" s="52"/>
      <c r="F131" s="52"/>
      <c r="G131" s="52"/>
      <c r="H131" s="52">
        <v>2</v>
      </c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>
        <v>4</v>
      </c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>
        <v>5</v>
      </c>
      <c r="BU131" s="52"/>
      <c r="BV131" s="52"/>
      <c r="BW131" s="52"/>
      <c r="BX131" s="52"/>
      <c r="BY131" s="52"/>
      <c r="BZ131" s="52"/>
      <c r="CA131" s="52"/>
      <c r="CB131" s="52"/>
      <c r="CC131" s="52"/>
      <c r="CD131" s="52"/>
      <c r="CE131" s="52"/>
      <c r="CF131" s="52"/>
      <c r="CG131" s="52"/>
      <c r="CH131" s="52"/>
      <c r="CI131" s="52"/>
      <c r="CJ131" s="52">
        <v>6</v>
      </c>
      <c r="CK131" s="52"/>
      <c r="CL131" s="52"/>
      <c r="CM131" s="52"/>
      <c r="CN131" s="52"/>
      <c r="CO131" s="52"/>
      <c r="CP131" s="52"/>
      <c r="CQ131" s="52"/>
      <c r="CR131" s="52"/>
      <c r="CS131" s="52"/>
      <c r="CT131" s="52"/>
      <c r="CU131" s="52"/>
      <c r="CV131" s="52"/>
      <c r="CW131" s="52"/>
      <c r="CX131" s="52"/>
      <c r="CY131" s="52"/>
      <c r="CZ131" s="52"/>
      <c r="DA131" s="52"/>
    </row>
    <row r="132" spans="1:105" s="7" customFormat="1" ht="15" customHeight="1" x14ac:dyDescent="0.2">
      <c r="A132" s="38"/>
      <c r="B132" s="38"/>
      <c r="C132" s="38"/>
      <c r="D132" s="38"/>
      <c r="E132" s="38"/>
      <c r="F132" s="38"/>
      <c r="G132" s="38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</row>
    <row r="133" spans="1:105" s="7" customFormat="1" ht="15" customHeight="1" x14ac:dyDescent="0.2">
      <c r="A133" s="38"/>
      <c r="B133" s="38"/>
      <c r="C133" s="38"/>
      <c r="D133" s="38"/>
      <c r="E133" s="38"/>
      <c r="F133" s="38"/>
      <c r="G133" s="38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</row>
    <row r="134" spans="1:105" s="7" customFormat="1" ht="15" customHeight="1" x14ac:dyDescent="0.2">
      <c r="A134" s="38"/>
      <c r="B134" s="38"/>
      <c r="C134" s="38"/>
      <c r="D134" s="38"/>
      <c r="E134" s="38"/>
      <c r="F134" s="38"/>
      <c r="G134" s="38"/>
      <c r="H134" s="57" t="s">
        <v>15</v>
      </c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8"/>
      <c r="BD134" s="40" t="s">
        <v>16</v>
      </c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 t="s">
        <v>16</v>
      </c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 t="s">
        <v>16</v>
      </c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</row>
    <row r="135" spans="1:105" s="2" customFormat="1" ht="12" customHeight="1" x14ac:dyDescent="0.25"/>
    <row r="136" spans="1:105" s="4" customFormat="1" ht="14.25" x14ac:dyDescent="0.2">
      <c r="A136" s="45" t="s">
        <v>89</v>
      </c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  <c r="CC136" s="45"/>
      <c r="CD136" s="45"/>
      <c r="CE136" s="45"/>
      <c r="CF136" s="45"/>
      <c r="CG136" s="45"/>
      <c r="CH136" s="45"/>
      <c r="CI136" s="45"/>
      <c r="CJ136" s="45"/>
      <c r="CK136" s="45"/>
      <c r="CL136" s="45"/>
      <c r="CM136" s="45"/>
      <c r="CN136" s="45"/>
      <c r="CO136" s="45"/>
      <c r="CP136" s="45"/>
      <c r="CQ136" s="45"/>
      <c r="CR136" s="45"/>
      <c r="CS136" s="45"/>
      <c r="CT136" s="45"/>
      <c r="CU136" s="45"/>
      <c r="CV136" s="45"/>
      <c r="CW136" s="45"/>
      <c r="CX136" s="45"/>
      <c r="CY136" s="45"/>
      <c r="CZ136" s="45"/>
      <c r="DA136" s="45"/>
    </row>
    <row r="137" spans="1:105" s="2" customFormat="1" ht="10.5" customHeight="1" x14ac:dyDescent="0.25"/>
    <row r="138" spans="1:105" s="5" customFormat="1" ht="45" customHeight="1" x14ac:dyDescent="0.2">
      <c r="A138" s="46" t="s">
        <v>4</v>
      </c>
      <c r="B138" s="47"/>
      <c r="C138" s="47"/>
      <c r="D138" s="47"/>
      <c r="E138" s="47"/>
      <c r="F138" s="47"/>
      <c r="G138" s="48"/>
      <c r="H138" s="46" t="s">
        <v>64</v>
      </c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8"/>
      <c r="BD138" s="46" t="s">
        <v>90</v>
      </c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8"/>
      <c r="BT138" s="46" t="s">
        <v>91</v>
      </c>
      <c r="BU138" s="47"/>
      <c r="BV138" s="47"/>
      <c r="BW138" s="47"/>
      <c r="BX138" s="47"/>
      <c r="BY138" s="47"/>
      <c r="BZ138" s="47"/>
      <c r="CA138" s="47"/>
      <c r="CB138" s="47"/>
      <c r="CC138" s="47"/>
      <c r="CD138" s="47"/>
      <c r="CE138" s="47"/>
      <c r="CF138" s="47"/>
      <c r="CG138" s="47"/>
      <c r="CH138" s="47"/>
      <c r="CI138" s="48"/>
      <c r="CJ138" s="46" t="s">
        <v>92</v>
      </c>
      <c r="CK138" s="47"/>
      <c r="CL138" s="47"/>
      <c r="CM138" s="47"/>
      <c r="CN138" s="47"/>
      <c r="CO138" s="47"/>
      <c r="CP138" s="47"/>
      <c r="CQ138" s="47"/>
      <c r="CR138" s="47"/>
      <c r="CS138" s="47"/>
      <c r="CT138" s="47"/>
      <c r="CU138" s="47"/>
      <c r="CV138" s="47"/>
      <c r="CW138" s="47"/>
      <c r="CX138" s="47"/>
      <c r="CY138" s="47"/>
      <c r="CZ138" s="47"/>
      <c r="DA138" s="48"/>
    </row>
    <row r="139" spans="1:105" s="6" customFormat="1" x14ac:dyDescent="0.2">
      <c r="A139" s="52">
        <v>1</v>
      </c>
      <c r="B139" s="52"/>
      <c r="C139" s="52"/>
      <c r="D139" s="52"/>
      <c r="E139" s="52"/>
      <c r="F139" s="52"/>
      <c r="G139" s="52"/>
      <c r="H139" s="52">
        <v>2</v>
      </c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>
        <v>3</v>
      </c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>
        <v>4</v>
      </c>
      <c r="BU139" s="52"/>
      <c r="BV139" s="52"/>
      <c r="BW139" s="52"/>
      <c r="BX139" s="52"/>
      <c r="BY139" s="52"/>
      <c r="BZ139" s="52"/>
      <c r="CA139" s="52"/>
      <c r="CB139" s="52"/>
      <c r="CC139" s="52"/>
      <c r="CD139" s="52"/>
      <c r="CE139" s="52"/>
      <c r="CF139" s="52"/>
      <c r="CG139" s="52"/>
      <c r="CH139" s="52"/>
      <c r="CI139" s="52"/>
      <c r="CJ139" s="52">
        <v>5</v>
      </c>
      <c r="CK139" s="52"/>
      <c r="CL139" s="52"/>
      <c r="CM139" s="52"/>
      <c r="CN139" s="52"/>
      <c r="CO139" s="52"/>
      <c r="CP139" s="52"/>
      <c r="CQ139" s="52"/>
      <c r="CR139" s="52"/>
      <c r="CS139" s="52"/>
      <c r="CT139" s="52"/>
      <c r="CU139" s="52"/>
      <c r="CV139" s="52"/>
      <c r="CW139" s="52"/>
      <c r="CX139" s="52"/>
      <c r="CY139" s="52"/>
      <c r="CZ139" s="52"/>
      <c r="DA139" s="52"/>
    </row>
    <row r="140" spans="1:105" s="7" customFormat="1" ht="15" customHeight="1" x14ac:dyDescent="0.2">
      <c r="A140" s="38" t="s">
        <v>17</v>
      </c>
      <c r="B140" s="38"/>
      <c r="C140" s="38"/>
      <c r="D140" s="38"/>
      <c r="E140" s="38"/>
      <c r="F140" s="38"/>
      <c r="G140" s="38"/>
      <c r="H140" s="39" t="s">
        <v>144</v>
      </c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40">
        <v>2</v>
      </c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>
        <v>1</v>
      </c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1">
        <v>0</v>
      </c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</row>
    <row r="141" spans="1:105" s="7" customFormat="1" ht="15" customHeight="1" x14ac:dyDescent="0.2">
      <c r="A141" s="38" t="s">
        <v>18</v>
      </c>
      <c r="B141" s="38"/>
      <c r="C141" s="38"/>
      <c r="D141" s="38"/>
      <c r="E141" s="38"/>
      <c r="F141" s="38"/>
      <c r="G141" s="38"/>
      <c r="H141" s="39" t="s">
        <v>139</v>
      </c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40">
        <v>1</v>
      </c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>
        <v>0</v>
      </c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1">
        <v>40000</v>
      </c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</row>
    <row r="142" spans="1:105" s="7" customFormat="1" ht="15" customHeight="1" x14ac:dyDescent="0.2">
      <c r="A142" s="38" t="s">
        <v>19</v>
      </c>
      <c r="B142" s="38"/>
      <c r="C142" s="38"/>
      <c r="D142" s="38"/>
      <c r="E142" s="38"/>
      <c r="F142" s="38"/>
      <c r="G142" s="38"/>
      <c r="H142" s="39" t="s">
        <v>141</v>
      </c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40">
        <v>2</v>
      </c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>
        <v>1</v>
      </c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1">
        <v>0</v>
      </c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</row>
    <row r="143" spans="1:105" s="7" customFormat="1" ht="15" customHeight="1" x14ac:dyDescent="0.2">
      <c r="A143" s="38" t="s">
        <v>23</v>
      </c>
      <c r="B143" s="38"/>
      <c r="C143" s="38"/>
      <c r="D143" s="38"/>
      <c r="E143" s="38"/>
      <c r="F143" s="38"/>
      <c r="G143" s="38"/>
      <c r="H143" s="39" t="s">
        <v>142</v>
      </c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40">
        <v>2</v>
      </c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>
        <v>1</v>
      </c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1">
        <v>4000</v>
      </c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</row>
    <row r="144" spans="1:105" s="7" customFormat="1" ht="15" customHeight="1" x14ac:dyDescent="0.2">
      <c r="A144" s="38" t="s">
        <v>120</v>
      </c>
      <c r="B144" s="38"/>
      <c r="C144" s="38"/>
      <c r="D144" s="38"/>
      <c r="E144" s="38"/>
      <c r="F144" s="38"/>
      <c r="G144" s="38"/>
      <c r="H144" s="39" t="s">
        <v>143</v>
      </c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40">
        <v>2</v>
      </c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>
        <v>12</v>
      </c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1">
        <v>0</v>
      </c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</row>
    <row r="145" spans="1:105" s="7" customFormat="1" ht="15" customHeight="1" x14ac:dyDescent="0.2">
      <c r="A145" s="38" t="s">
        <v>148</v>
      </c>
      <c r="B145" s="38"/>
      <c r="C145" s="38"/>
      <c r="D145" s="38"/>
      <c r="E145" s="38"/>
      <c r="F145" s="38"/>
      <c r="G145" s="38"/>
      <c r="H145" s="39" t="s">
        <v>140</v>
      </c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40">
        <v>2</v>
      </c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>
        <v>12</v>
      </c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1">
        <f>120000+20220</f>
        <v>140220</v>
      </c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</row>
    <row r="146" spans="1:105" s="7" customFormat="1" ht="15" customHeight="1" x14ac:dyDescent="0.2">
      <c r="A146" s="38" t="s">
        <v>149</v>
      </c>
      <c r="B146" s="38"/>
      <c r="C146" s="38"/>
      <c r="D146" s="38"/>
      <c r="E146" s="38"/>
      <c r="F146" s="38"/>
      <c r="G146" s="38"/>
      <c r="H146" s="39" t="s">
        <v>147</v>
      </c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40">
        <v>1</v>
      </c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>
        <v>12</v>
      </c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1">
        <v>5000</v>
      </c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</row>
    <row r="147" spans="1:105" s="7" customFormat="1" ht="15" customHeight="1" x14ac:dyDescent="0.2">
      <c r="A147" s="38" t="s">
        <v>153</v>
      </c>
      <c r="B147" s="38"/>
      <c r="C147" s="38"/>
      <c r="D147" s="38"/>
      <c r="E147" s="38"/>
      <c r="F147" s="38"/>
      <c r="G147" s="38"/>
      <c r="H147" s="39" t="s">
        <v>154</v>
      </c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40">
        <v>1</v>
      </c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>
        <v>1</v>
      </c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1">
        <v>3000</v>
      </c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</row>
    <row r="148" spans="1:105" s="7" customFormat="1" ht="15" customHeight="1" x14ac:dyDescent="0.2">
      <c r="A148" s="38" t="s">
        <v>174</v>
      </c>
      <c r="B148" s="38"/>
      <c r="C148" s="38"/>
      <c r="D148" s="38"/>
      <c r="E148" s="38"/>
      <c r="F148" s="38"/>
      <c r="G148" s="38"/>
      <c r="H148" s="39" t="s">
        <v>182</v>
      </c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40">
        <v>1</v>
      </c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>
        <v>1</v>
      </c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1">
        <v>40000</v>
      </c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</row>
    <row r="149" spans="1:105" s="7" customFormat="1" ht="15" customHeight="1" x14ac:dyDescent="0.2">
      <c r="A149" s="38"/>
      <c r="B149" s="38"/>
      <c r="C149" s="38"/>
      <c r="D149" s="38"/>
      <c r="E149" s="38"/>
      <c r="F149" s="38"/>
      <c r="G149" s="38"/>
      <c r="H149" s="57" t="s">
        <v>15</v>
      </c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8"/>
      <c r="BD149" s="40" t="s">
        <v>16</v>
      </c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 t="s">
        <v>16</v>
      </c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1">
        <f>SUM(CJ140:DA148)</f>
        <v>232220</v>
      </c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</row>
    <row r="150" spans="1:105" s="2" customFormat="1" ht="12" customHeight="1" x14ac:dyDescent="0.25"/>
    <row r="151" spans="1:105" s="4" customFormat="1" ht="14.25" x14ac:dyDescent="0.2">
      <c r="A151" s="45" t="s">
        <v>93</v>
      </c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  <c r="CM151" s="45"/>
      <c r="CN151" s="45"/>
      <c r="CO151" s="45"/>
      <c r="CP151" s="45"/>
      <c r="CQ151" s="45"/>
      <c r="CR151" s="45"/>
      <c r="CS151" s="45"/>
      <c r="CT151" s="45"/>
      <c r="CU151" s="45"/>
      <c r="CV151" s="45"/>
      <c r="CW151" s="45"/>
      <c r="CX151" s="45"/>
      <c r="CY151" s="45"/>
      <c r="CZ151" s="45"/>
      <c r="DA151" s="45"/>
    </row>
    <row r="152" spans="1:105" s="2" customFormat="1" ht="10.5" customHeight="1" x14ac:dyDescent="0.25"/>
    <row r="153" spans="1:105" s="2" customFormat="1" ht="30" customHeight="1" x14ac:dyDescent="0.25">
      <c r="A153" s="46" t="s">
        <v>4</v>
      </c>
      <c r="B153" s="47"/>
      <c r="C153" s="47"/>
      <c r="D153" s="47"/>
      <c r="E153" s="47"/>
      <c r="F153" s="47"/>
      <c r="G153" s="48"/>
      <c r="H153" s="46" t="s">
        <v>64</v>
      </c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8"/>
      <c r="BT153" s="46" t="s">
        <v>94</v>
      </c>
      <c r="BU153" s="47"/>
      <c r="BV153" s="47"/>
      <c r="BW153" s="47"/>
      <c r="BX153" s="47"/>
      <c r="BY153" s="47"/>
      <c r="BZ153" s="47"/>
      <c r="CA153" s="47"/>
      <c r="CB153" s="47"/>
      <c r="CC153" s="47"/>
      <c r="CD153" s="47"/>
      <c r="CE153" s="47"/>
      <c r="CF153" s="47"/>
      <c r="CG153" s="47"/>
      <c r="CH153" s="47"/>
      <c r="CI153" s="48"/>
      <c r="CJ153" s="46" t="s">
        <v>95</v>
      </c>
      <c r="CK153" s="47"/>
      <c r="CL153" s="47"/>
      <c r="CM153" s="47"/>
      <c r="CN153" s="47"/>
      <c r="CO153" s="47"/>
      <c r="CP153" s="47"/>
      <c r="CQ153" s="47"/>
      <c r="CR153" s="47"/>
      <c r="CS153" s="47"/>
      <c r="CT153" s="47"/>
      <c r="CU153" s="47"/>
      <c r="CV153" s="47"/>
      <c r="CW153" s="47"/>
      <c r="CX153" s="47"/>
      <c r="CY153" s="47"/>
      <c r="CZ153" s="47"/>
      <c r="DA153" s="48"/>
    </row>
    <row r="154" spans="1:105" x14ac:dyDescent="0.2">
      <c r="A154" s="52">
        <v>1</v>
      </c>
      <c r="B154" s="52"/>
      <c r="C154" s="52"/>
      <c r="D154" s="52"/>
      <c r="E154" s="52"/>
      <c r="F154" s="52"/>
      <c r="G154" s="52"/>
      <c r="H154" s="52">
        <v>2</v>
      </c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>
        <v>3</v>
      </c>
      <c r="BU154" s="52"/>
      <c r="BV154" s="52"/>
      <c r="BW154" s="52"/>
      <c r="BX154" s="52"/>
      <c r="BY154" s="52"/>
      <c r="BZ154" s="52"/>
      <c r="CA154" s="52"/>
      <c r="CB154" s="52"/>
      <c r="CC154" s="52"/>
      <c r="CD154" s="52"/>
      <c r="CE154" s="52"/>
      <c r="CF154" s="52"/>
      <c r="CG154" s="52"/>
      <c r="CH154" s="52"/>
      <c r="CI154" s="52"/>
      <c r="CJ154" s="52">
        <v>4</v>
      </c>
      <c r="CK154" s="52"/>
      <c r="CL154" s="52"/>
      <c r="CM154" s="52"/>
      <c r="CN154" s="52"/>
      <c r="CO154" s="52"/>
      <c r="CP154" s="52"/>
      <c r="CQ154" s="52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</row>
    <row r="155" spans="1:105" s="2" customFormat="1" ht="15" customHeight="1" x14ac:dyDescent="0.25">
      <c r="A155" s="38" t="s">
        <v>17</v>
      </c>
      <c r="B155" s="38"/>
      <c r="C155" s="38"/>
      <c r="D155" s="38"/>
      <c r="E155" s="38"/>
      <c r="F155" s="38"/>
      <c r="G155" s="38"/>
      <c r="H155" s="49" t="s">
        <v>127</v>
      </c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1"/>
      <c r="BT155" s="40">
        <v>1</v>
      </c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1">
        <f>84000+2248</f>
        <v>86248</v>
      </c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</row>
    <row r="156" spans="1:105" s="2" customFormat="1" ht="15" customHeight="1" x14ac:dyDescent="0.25">
      <c r="A156" s="38" t="s">
        <v>18</v>
      </c>
      <c r="B156" s="38"/>
      <c r="C156" s="38"/>
      <c r="D156" s="38"/>
      <c r="E156" s="38"/>
      <c r="F156" s="38"/>
      <c r="G156" s="38"/>
      <c r="H156" s="49" t="s">
        <v>128</v>
      </c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1"/>
      <c r="BT156" s="40">
        <v>1</v>
      </c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1">
        <f>17900+7107+2000</f>
        <v>27007</v>
      </c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</row>
    <row r="157" spans="1:105" s="2" customFormat="1" ht="15" customHeight="1" x14ac:dyDescent="0.25">
      <c r="A157" s="38" t="s">
        <v>19</v>
      </c>
      <c r="B157" s="38"/>
      <c r="C157" s="38"/>
      <c r="D157" s="38"/>
      <c r="E157" s="38"/>
      <c r="F157" s="38"/>
      <c r="G157" s="38"/>
      <c r="H157" s="49" t="s">
        <v>145</v>
      </c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1"/>
      <c r="BT157" s="40">
        <v>1</v>
      </c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1">
        <v>5000</v>
      </c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</row>
    <row r="158" spans="1:105" s="2" customFormat="1" ht="15" customHeight="1" x14ac:dyDescent="0.25">
      <c r="A158" s="38" t="s">
        <v>23</v>
      </c>
      <c r="B158" s="38"/>
      <c r="C158" s="38"/>
      <c r="D158" s="38"/>
      <c r="E158" s="38"/>
      <c r="F158" s="38"/>
      <c r="G158" s="38"/>
      <c r="H158" s="49" t="s">
        <v>129</v>
      </c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1"/>
      <c r="BT158" s="40">
        <v>1</v>
      </c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1">
        <f>102000-2248-27327</f>
        <v>72425</v>
      </c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</row>
    <row r="159" spans="1:105" s="2" customFormat="1" ht="15" customHeight="1" x14ac:dyDescent="0.25">
      <c r="A159" s="38" t="s">
        <v>120</v>
      </c>
      <c r="B159" s="38"/>
      <c r="C159" s="38"/>
      <c r="D159" s="38"/>
      <c r="E159" s="38"/>
      <c r="F159" s="38"/>
      <c r="G159" s="38"/>
      <c r="H159" s="49" t="s">
        <v>150</v>
      </c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1"/>
      <c r="BT159" s="40">
        <v>1</v>
      </c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1">
        <v>0</v>
      </c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</row>
    <row r="160" spans="1:105" s="2" customFormat="1" ht="15" customHeight="1" x14ac:dyDescent="0.25">
      <c r="A160" s="38" t="s">
        <v>148</v>
      </c>
      <c r="B160" s="38"/>
      <c r="C160" s="38"/>
      <c r="D160" s="38"/>
      <c r="E160" s="38"/>
      <c r="F160" s="38"/>
      <c r="G160" s="38"/>
      <c r="H160" s="49" t="s">
        <v>151</v>
      </c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1"/>
      <c r="BT160" s="40">
        <v>1</v>
      </c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1">
        <v>0</v>
      </c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</row>
    <row r="161" spans="1:105" s="2" customFormat="1" ht="15" customHeight="1" x14ac:dyDescent="0.25">
      <c r="A161" s="38" t="s">
        <v>149</v>
      </c>
      <c r="B161" s="38"/>
      <c r="C161" s="38"/>
      <c r="D161" s="38"/>
      <c r="E161" s="38"/>
      <c r="F161" s="38"/>
      <c r="G161" s="38"/>
      <c r="H161" s="49" t="s">
        <v>154</v>
      </c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1"/>
      <c r="BT161" s="40">
        <v>1</v>
      </c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1">
        <v>0</v>
      </c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</row>
    <row r="162" spans="1:105" s="2" customFormat="1" ht="15" customHeight="1" x14ac:dyDescent="0.25">
      <c r="A162" s="38" t="s">
        <v>153</v>
      </c>
      <c r="B162" s="38"/>
      <c r="C162" s="38"/>
      <c r="D162" s="38"/>
      <c r="E162" s="38"/>
      <c r="F162" s="38"/>
      <c r="G162" s="38"/>
      <c r="H162" s="49" t="s">
        <v>152</v>
      </c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1"/>
      <c r="BT162" s="40">
        <v>1</v>
      </c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1">
        <f>2000-2000</f>
        <v>0</v>
      </c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</row>
    <row r="163" spans="1:105" s="2" customFormat="1" ht="15" customHeight="1" x14ac:dyDescent="0.25">
      <c r="A163" s="38" t="s">
        <v>174</v>
      </c>
      <c r="B163" s="38"/>
      <c r="C163" s="38"/>
      <c r="D163" s="38"/>
      <c r="E163" s="38"/>
      <c r="F163" s="38"/>
      <c r="G163" s="38"/>
      <c r="H163" s="49" t="s">
        <v>177</v>
      </c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1"/>
      <c r="BT163" s="40">
        <v>1</v>
      </c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1">
        <v>166000</v>
      </c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</row>
    <row r="164" spans="1:105" s="2" customFormat="1" ht="15" customHeight="1" x14ac:dyDescent="0.25">
      <c r="A164" s="38" t="s">
        <v>176</v>
      </c>
      <c r="B164" s="38"/>
      <c r="C164" s="38"/>
      <c r="D164" s="38"/>
      <c r="E164" s="38"/>
      <c r="F164" s="38"/>
      <c r="G164" s="38"/>
      <c r="H164" s="49" t="s">
        <v>175</v>
      </c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1"/>
      <c r="BT164" s="40">
        <v>1</v>
      </c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1">
        <v>0</v>
      </c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</row>
    <row r="165" spans="1:105" s="2" customFormat="1" ht="15" customHeight="1" x14ac:dyDescent="0.25">
      <c r="A165" s="38"/>
      <c r="B165" s="38"/>
      <c r="C165" s="38"/>
      <c r="D165" s="38"/>
      <c r="E165" s="38"/>
      <c r="F165" s="38"/>
      <c r="G165" s="38"/>
      <c r="H165" s="53" t="s">
        <v>15</v>
      </c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5"/>
      <c r="BT165" s="40" t="s">
        <v>16</v>
      </c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1">
        <f>SUM(CJ155:DA164)</f>
        <v>356680</v>
      </c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</row>
    <row r="166" spans="1:105" s="2" customFormat="1" ht="12" customHeight="1" x14ac:dyDescent="0.25"/>
    <row r="167" spans="1:105" s="4" customFormat="1" ht="28.5" customHeight="1" x14ac:dyDescent="0.2">
      <c r="A167" s="61" t="s">
        <v>96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61"/>
      <c r="BN167" s="61"/>
      <c r="BO167" s="61"/>
      <c r="BP167" s="61"/>
      <c r="BQ167" s="61"/>
      <c r="BR167" s="61"/>
      <c r="BS167" s="61"/>
      <c r="BT167" s="61"/>
      <c r="BU167" s="61"/>
      <c r="BV167" s="61"/>
      <c r="BW167" s="61"/>
      <c r="BX167" s="61"/>
      <c r="BY167" s="61"/>
      <c r="BZ167" s="61"/>
      <c r="CA167" s="61"/>
      <c r="CB167" s="61"/>
      <c r="CC167" s="61"/>
      <c r="CD167" s="61"/>
      <c r="CE167" s="61"/>
      <c r="CF167" s="61"/>
      <c r="CG167" s="61"/>
      <c r="CH167" s="61"/>
      <c r="CI167" s="61"/>
      <c r="CJ167" s="61"/>
      <c r="CK167" s="61"/>
      <c r="CL167" s="61"/>
      <c r="CM167" s="61"/>
      <c r="CN167" s="61"/>
      <c r="CO167" s="61"/>
      <c r="CP167" s="61"/>
      <c r="CQ167" s="61"/>
      <c r="CR167" s="61"/>
      <c r="CS167" s="61"/>
      <c r="CT167" s="61"/>
      <c r="CU167" s="61"/>
      <c r="CV167" s="61"/>
      <c r="CW167" s="61"/>
      <c r="CX167" s="61"/>
      <c r="CY167" s="61"/>
      <c r="CZ167" s="61"/>
      <c r="DA167" s="61"/>
    </row>
    <row r="168" spans="1:105" s="2" customFormat="1" ht="10.5" customHeight="1" x14ac:dyDescent="0.25"/>
    <row r="169" spans="1:105" s="5" customFormat="1" ht="30" customHeight="1" x14ac:dyDescent="0.2">
      <c r="A169" s="46" t="s">
        <v>4</v>
      </c>
      <c r="B169" s="47"/>
      <c r="C169" s="47"/>
      <c r="D169" s="47"/>
      <c r="E169" s="47"/>
      <c r="F169" s="47"/>
      <c r="G169" s="48"/>
      <c r="H169" s="46" t="s">
        <v>64</v>
      </c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8"/>
      <c r="BD169" s="46" t="s">
        <v>86</v>
      </c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8"/>
      <c r="BT169" s="46" t="s">
        <v>97</v>
      </c>
      <c r="BU169" s="47"/>
      <c r="BV169" s="47"/>
      <c r="BW169" s="47"/>
      <c r="BX169" s="47"/>
      <c r="BY169" s="47"/>
      <c r="BZ169" s="47"/>
      <c r="CA169" s="47"/>
      <c r="CB169" s="47"/>
      <c r="CC169" s="47"/>
      <c r="CD169" s="47"/>
      <c r="CE169" s="47"/>
      <c r="CF169" s="47"/>
      <c r="CG169" s="47"/>
      <c r="CH169" s="47"/>
      <c r="CI169" s="48"/>
      <c r="CJ169" s="46" t="s">
        <v>98</v>
      </c>
      <c r="CK169" s="47"/>
      <c r="CL169" s="47"/>
      <c r="CM169" s="47"/>
      <c r="CN169" s="47"/>
      <c r="CO169" s="47"/>
      <c r="CP169" s="47"/>
      <c r="CQ169" s="47"/>
      <c r="CR169" s="47"/>
      <c r="CS169" s="47"/>
      <c r="CT169" s="47"/>
      <c r="CU169" s="47"/>
      <c r="CV169" s="47"/>
      <c r="CW169" s="47"/>
      <c r="CX169" s="47"/>
      <c r="CY169" s="47"/>
      <c r="CZ169" s="47"/>
      <c r="DA169" s="48"/>
    </row>
    <row r="170" spans="1:105" s="6" customFormat="1" x14ac:dyDescent="0.2">
      <c r="A170" s="52"/>
      <c r="B170" s="52"/>
      <c r="C170" s="52"/>
      <c r="D170" s="52"/>
      <c r="E170" s="52"/>
      <c r="F170" s="52"/>
      <c r="G170" s="52"/>
      <c r="H170" s="52">
        <v>1</v>
      </c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>
        <v>2</v>
      </c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>
        <v>3</v>
      </c>
      <c r="BU170" s="52"/>
      <c r="BV170" s="52"/>
      <c r="BW170" s="52"/>
      <c r="BX170" s="52"/>
      <c r="BY170" s="52"/>
      <c r="BZ170" s="52"/>
      <c r="CA170" s="52"/>
      <c r="CB170" s="52"/>
      <c r="CC170" s="52"/>
      <c r="CD170" s="52"/>
      <c r="CE170" s="52"/>
      <c r="CF170" s="52"/>
      <c r="CG170" s="52"/>
      <c r="CH170" s="52"/>
      <c r="CI170" s="52"/>
      <c r="CJ170" s="52">
        <v>4</v>
      </c>
      <c r="CK170" s="52"/>
      <c r="CL170" s="52"/>
      <c r="CM170" s="52"/>
      <c r="CN170" s="52"/>
      <c r="CO170" s="52"/>
      <c r="CP170" s="52"/>
      <c r="CQ170" s="52"/>
      <c r="CR170" s="52"/>
      <c r="CS170" s="52"/>
      <c r="CT170" s="52"/>
      <c r="CU170" s="52"/>
      <c r="CV170" s="52"/>
      <c r="CW170" s="52"/>
      <c r="CX170" s="52"/>
      <c r="CY170" s="52"/>
      <c r="CZ170" s="52"/>
      <c r="DA170" s="52"/>
    </row>
    <row r="171" spans="1:105" s="7" customFormat="1" ht="15" customHeight="1" x14ac:dyDescent="0.2">
      <c r="A171" s="38" t="s">
        <v>17</v>
      </c>
      <c r="B171" s="38"/>
      <c r="C171" s="38"/>
      <c r="D171" s="38"/>
      <c r="E171" s="38"/>
      <c r="F171" s="38"/>
      <c r="G171" s="38"/>
      <c r="H171" s="39" t="s">
        <v>130</v>
      </c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40">
        <v>483</v>
      </c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>
        <v>1500</v>
      </c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1">
        <f>724700</f>
        <v>724700</v>
      </c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</row>
    <row r="172" spans="1:105" s="7" customFormat="1" ht="15" customHeight="1" x14ac:dyDescent="0.2">
      <c r="A172" s="38" t="s">
        <v>18</v>
      </c>
      <c r="B172" s="38"/>
      <c r="C172" s="38"/>
      <c r="D172" s="38"/>
      <c r="E172" s="38"/>
      <c r="F172" s="38"/>
      <c r="G172" s="38"/>
      <c r="H172" s="39" t="s">
        <v>131</v>
      </c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40">
        <v>1180</v>
      </c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>
        <v>55</v>
      </c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1">
        <v>65300</v>
      </c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</row>
    <row r="173" spans="1:105" s="7" customFormat="1" ht="15" customHeight="1" x14ac:dyDescent="0.2">
      <c r="A173" s="38" t="s">
        <v>19</v>
      </c>
      <c r="B173" s="38"/>
      <c r="C173" s="38"/>
      <c r="D173" s="38"/>
      <c r="E173" s="38"/>
      <c r="F173" s="38"/>
      <c r="G173" s="38"/>
      <c r="H173" s="39" t="s">
        <v>132</v>
      </c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</row>
    <row r="174" spans="1:105" s="7" customFormat="1" ht="15" customHeight="1" x14ac:dyDescent="0.2">
      <c r="A174" s="38" t="s">
        <v>23</v>
      </c>
      <c r="B174" s="38"/>
      <c r="C174" s="38"/>
      <c r="D174" s="38"/>
      <c r="E174" s="38"/>
      <c r="F174" s="38"/>
      <c r="G174" s="38"/>
      <c r="H174" s="39" t="s">
        <v>137</v>
      </c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1">
        <v>5000</v>
      </c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</row>
    <row r="175" spans="1:105" s="7" customFormat="1" ht="15" customHeight="1" x14ac:dyDescent="0.2">
      <c r="A175" s="38"/>
      <c r="B175" s="38"/>
      <c r="C175" s="38"/>
      <c r="D175" s="38"/>
      <c r="E175" s="38"/>
      <c r="F175" s="38"/>
      <c r="G175" s="38"/>
      <c r="H175" s="57" t="s">
        <v>15</v>
      </c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8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 t="s">
        <v>16</v>
      </c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1">
        <f>CJ171+CJ172+CJ174</f>
        <v>795000</v>
      </c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</row>
    <row r="177" spans="1:161" s="4" customFormat="1" ht="24.75" customHeight="1" x14ac:dyDescent="0.2">
      <c r="A177" s="8" t="s">
        <v>133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59">
        <f>EO18+CJ27+CM54+CE78+CL107+CL126+CJ149+CJ165+CJ175+CJ67</f>
        <v>6242200</v>
      </c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  <c r="CI177" s="60"/>
      <c r="CJ177" s="60"/>
      <c r="CK177" s="60"/>
      <c r="CL177" s="60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</row>
    <row r="178" spans="1:161" ht="13.5" customHeight="1" x14ac:dyDescent="0.2">
      <c r="A178" s="42"/>
      <c r="B178" s="42"/>
      <c r="C178" s="42"/>
      <c r="D178" s="42"/>
      <c r="E178" s="42"/>
      <c r="F178" s="42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</row>
    <row r="179" spans="1:161" ht="13.5" customHeight="1" x14ac:dyDescent="0.2">
      <c r="A179" s="42"/>
      <c r="B179" s="42"/>
      <c r="C179" s="42"/>
      <c r="D179" s="42"/>
      <c r="E179" s="42"/>
      <c r="F179" s="42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</row>
    <row r="180" spans="1:161" ht="13.5" customHeight="1" x14ac:dyDescent="0.2">
      <c r="A180" s="42"/>
      <c r="B180" s="42"/>
      <c r="C180" s="42"/>
      <c r="D180" s="42"/>
      <c r="E180" s="42"/>
      <c r="F180" s="42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</row>
  </sheetData>
  <mergeCells count="666">
    <mergeCell ref="A147:G147"/>
    <mergeCell ref="H147:BC147"/>
    <mergeCell ref="BD147:BS147"/>
    <mergeCell ref="BT147:CI147"/>
    <mergeCell ref="CJ147:DA147"/>
    <mergeCell ref="A163:G163"/>
    <mergeCell ref="H162:BS162"/>
    <mergeCell ref="BT162:CI162"/>
    <mergeCell ref="CJ162:DA162"/>
    <mergeCell ref="H161:BS161"/>
    <mergeCell ref="BT161:CI161"/>
    <mergeCell ref="CJ161:DA161"/>
    <mergeCell ref="A162:G162"/>
    <mergeCell ref="H163:BS163"/>
    <mergeCell ref="BT163:CI163"/>
    <mergeCell ref="CJ163:DA163"/>
    <mergeCell ref="A161:G161"/>
    <mergeCell ref="A145:G145"/>
    <mergeCell ref="H145:BC145"/>
    <mergeCell ref="BD145:BS145"/>
    <mergeCell ref="BT145:CI145"/>
    <mergeCell ref="CJ145:DA145"/>
    <mergeCell ref="A158:G158"/>
    <mergeCell ref="H158:BS158"/>
    <mergeCell ref="BT158:CI158"/>
    <mergeCell ref="CJ158:DA158"/>
    <mergeCell ref="A146:G146"/>
    <mergeCell ref="H146:BC146"/>
    <mergeCell ref="BD146:BS146"/>
    <mergeCell ref="BT146:CI146"/>
    <mergeCell ref="A149:G149"/>
    <mergeCell ref="H149:BC149"/>
    <mergeCell ref="BD149:BS149"/>
    <mergeCell ref="BT149:CI149"/>
    <mergeCell ref="CJ149:DA149"/>
    <mergeCell ref="A148:G148"/>
    <mergeCell ref="H148:BC148"/>
    <mergeCell ref="BD148:BS148"/>
    <mergeCell ref="BT148:CI148"/>
    <mergeCell ref="CJ148:DA148"/>
    <mergeCell ref="CJ146:DA146"/>
    <mergeCell ref="AV2:FE2"/>
    <mergeCell ref="CL120:DA120"/>
    <mergeCell ref="CL105:DA105"/>
    <mergeCell ref="BV122:CK122"/>
    <mergeCell ref="CL122:DA122"/>
    <mergeCell ref="BV106:CK106"/>
    <mergeCell ref="CL106:DA106"/>
    <mergeCell ref="AP106:BE106"/>
    <mergeCell ref="BF106:BU106"/>
    <mergeCell ref="AP105:BE105"/>
    <mergeCell ref="BF105:BU105"/>
    <mergeCell ref="BV105:CK105"/>
    <mergeCell ref="EO18:FE18"/>
    <mergeCell ref="EO16:FE16"/>
    <mergeCell ref="CQ18:DH18"/>
    <mergeCell ref="CQ15:DH15"/>
    <mergeCell ref="DI15:DX15"/>
    <mergeCell ref="DY15:EN15"/>
    <mergeCell ref="EO17:FE17"/>
    <mergeCell ref="DI18:DX18"/>
    <mergeCell ref="CJ66:DA66"/>
    <mergeCell ref="BD26:BS26"/>
    <mergeCell ref="BT26:CI26"/>
    <mergeCell ref="A105:G105"/>
    <mergeCell ref="H105:AO105"/>
    <mergeCell ref="A125:G125"/>
    <mergeCell ref="H125:AO125"/>
    <mergeCell ref="A173:G173"/>
    <mergeCell ref="H173:BC173"/>
    <mergeCell ref="BD173:BS173"/>
    <mergeCell ref="BT173:CI173"/>
    <mergeCell ref="BD170:BS170"/>
    <mergeCell ref="BT170:CI170"/>
    <mergeCell ref="BT172:CI172"/>
    <mergeCell ref="A164:G164"/>
    <mergeCell ref="A123:G123"/>
    <mergeCell ref="H123:AO123"/>
    <mergeCell ref="AP123:BE123"/>
    <mergeCell ref="BF123:BU123"/>
    <mergeCell ref="BV123:CK123"/>
    <mergeCell ref="A106:G106"/>
    <mergeCell ref="H106:AO106"/>
    <mergeCell ref="A156:G156"/>
    <mergeCell ref="H156:BS156"/>
    <mergeCell ref="BT156:CI156"/>
    <mergeCell ref="BD169:BS169"/>
    <mergeCell ref="BT169:CI169"/>
    <mergeCell ref="A24:F24"/>
    <mergeCell ref="A25:F25"/>
    <mergeCell ref="G25:AD25"/>
    <mergeCell ref="AE25:BC25"/>
    <mergeCell ref="BD25:BS25"/>
    <mergeCell ref="A18:X18"/>
    <mergeCell ref="Y18:AN18"/>
    <mergeCell ref="AO18:BE18"/>
    <mergeCell ref="BF18:BW18"/>
    <mergeCell ref="G24:AD24"/>
    <mergeCell ref="AE24:BC24"/>
    <mergeCell ref="BD24:BS24"/>
    <mergeCell ref="BT24:CI24"/>
    <mergeCell ref="BT25:CI25"/>
    <mergeCell ref="A23:F23"/>
    <mergeCell ref="G23:AD23"/>
    <mergeCell ref="AE23:BC23"/>
    <mergeCell ref="BD23:BS23"/>
    <mergeCell ref="BT23:CI23"/>
    <mergeCell ref="BX18:CP18"/>
    <mergeCell ref="Y17:AN17"/>
    <mergeCell ref="AO17:BE17"/>
    <mergeCell ref="BF17:BW17"/>
    <mergeCell ref="BX17:CP17"/>
    <mergeCell ref="CQ17:DH17"/>
    <mergeCell ref="DI17:DX17"/>
    <mergeCell ref="DY17:EN17"/>
    <mergeCell ref="CJ156:DA156"/>
    <mergeCell ref="H169:BC169"/>
    <mergeCell ref="BT143:CI143"/>
    <mergeCell ref="CJ143:DA143"/>
    <mergeCell ref="CL123:DA123"/>
    <mergeCell ref="AP125:BE125"/>
    <mergeCell ref="BF125:BU125"/>
    <mergeCell ref="BV125:CK125"/>
    <mergeCell ref="CL125:DA125"/>
    <mergeCell ref="BD76:BS76"/>
    <mergeCell ref="BT76:CD76"/>
    <mergeCell ref="CE76:DA76"/>
    <mergeCell ref="CE72:DA72"/>
    <mergeCell ref="CJ67:DA67"/>
    <mergeCell ref="CJ23:DA23"/>
    <mergeCell ref="CJ25:DA25"/>
    <mergeCell ref="CJ24:DA24"/>
    <mergeCell ref="A29:DA29"/>
    <mergeCell ref="A31:F31"/>
    <mergeCell ref="G31:AD31"/>
    <mergeCell ref="AE31:AY31"/>
    <mergeCell ref="CJ34:DA34"/>
    <mergeCell ref="A35:F35"/>
    <mergeCell ref="G35:AD35"/>
    <mergeCell ref="AE35:AY35"/>
    <mergeCell ref="AZ35:BQ35"/>
    <mergeCell ref="BR35:CI35"/>
    <mergeCell ref="CJ35:DA35"/>
    <mergeCell ref="A75:G75"/>
    <mergeCell ref="H75:BC75"/>
    <mergeCell ref="BD75:BS75"/>
    <mergeCell ref="BT75:CD75"/>
    <mergeCell ref="CE75:DA75"/>
    <mergeCell ref="CJ170:DA170"/>
    <mergeCell ref="A167:DA167"/>
    <mergeCell ref="A169:G169"/>
    <mergeCell ref="A170:G170"/>
    <mergeCell ref="H170:BC170"/>
    <mergeCell ref="A122:G122"/>
    <mergeCell ref="H122:AO122"/>
    <mergeCell ref="AP122:BE122"/>
    <mergeCell ref="BF122:BU122"/>
    <mergeCell ref="A104:G104"/>
    <mergeCell ref="H104:AO104"/>
    <mergeCell ref="AP104:BE104"/>
    <mergeCell ref="BF104:BU104"/>
    <mergeCell ref="BV104:CK104"/>
    <mergeCell ref="CL104:DA104"/>
    <mergeCell ref="A121:G121"/>
    <mergeCell ref="H121:AO121"/>
    <mergeCell ref="AP121:BE121"/>
    <mergeCell ref="BF121:BU121"/>
    <mergeCell ref="AV1:FE1"/>
    <mergeCell ref="A20:DZ20"/>
    <mergeCell ref="A175:G175"/>
    <mergeCell ref="H175:BC175"/>
    <mergeCell ref="BD175:BS175"/>
    <mergeCell ref="BT175:CI175"/>
    <mergeCell ref="CJ175:DA175"/>
    <mergeCell ref="A172:G172"/>
    <mergeCell ref="H172:BC172"/>
    <mergeCell ref="BD172:BS172"/>
    <mergeCell ref="CJ172:DA172"/>
    <mergeCell ref="A171:G171"/>
    <mergeCell ref="H171:BC171"/>
    <mergeCell ref="BD171:BS171"/>
    <mergeCell ref="BT171:CI171"/>
    <mergeCell ref="CJ171:DA171"/>
    <mergeCell ref="A74:G74"/>
    <mergeCell ref="H74:BC74"/>
    <mergeCell ref="BD74:BS74"/>
    <mergeCell ref="BT74:CD74"/>
    <mergeCell ref="CE74:DA74"/>
    <mergeCell ref="A76:G76"/>
    <mergeCell ref="H76:BC76"/>
    <mergeCell ref="CJ139:DA139"/>
    <mergeCell ref="A143:G143"/>
    <mergeCell ref="H143:BC143"/>
    <mergeCell ref="BD143:BS143"/>
    <mergeCell ref="CJ134:DA134"/>
    <mergeCell ref="A140:G140"/>
    <mergeCell ref="H140:BC140"/>
    <mergeCell ref="BD140:BS140"/>
    <mergeCell ref="BT140:CI140"/>
    <mergeCell ref="CJ140:DA140"/>
    <mergeCell ref="CJ138:DA138"/>
    <mergeCell ref="A141:G141"/>
    <mergeCell ref="H141:BC141"/>
    <mergeCell ref="BD141:BS141"/>
    <mergeCell ref="BT141:CI141"/>
    <mergeCell ref="CJ141:DA141"/>
    <mergeCell ref="A142:G142"/>
    <mergeCell ref="H142:BC142"/>
    <mergeCell ref="BD142:BS142"/>
    <mergeCell ref="BT142:CI142"/>
    <mergeCell ref="CJ142:DA142"/>
    <mergeCell ref="CJ133:DA133"/>
    <mergeCell ref="A132:G132"/>
    <mergeCell ref="H132:BC132"/>
    <mergeCell ref="BD132:BS132"/>
    <mergeCell ref="BT132:CI132"/>
    <mergeCell ref="CJ132:DA132"/>
    <mergeCell ref="A139:G139"/>
    <mergeCell ref="H139:BC139"/>
    <mergeCell ref="BD139:BS139"/>
    <mergeCell ref="BT139:CI139"/>
    <mergeCell ref="A134:G134"/>
    <mergeCell ref="H134:BC134"/>
    <mergeCell ref="BD134:BS134"/>
    <mergeCell ref="BT134:CI134"/>
    <mergeCell ref="A136:DA136"/>
    <mergeCell ref="A138:G138"/>
    <mergeCell ref="A133:G133"/>
    <mergeCell ref="H133:BC133"/>
    <mergeCell ref="BD133:BS133"/>
    <mergeCell ref="BT133:CI133"/>
    <mergeCell ref="H130:BC130"/>
    <mergeCell ref="BD130:BS130"/>
    <mergeCell ref="BT130:CI130"/>
    <mergeCell ref="A130:G130"/>
    <mergeCell ref="H138:BC138"/>
    <mergeCell ref="BD138:BS138"/>
    <mergeCell ref="BT138:CI138"/>
    <mergeCell ref="CJ130:DA130"/>
    <mergeCell ref="AP124:BE124"/>
    <mergeCell ref="BF124:BU124"/>
    <mergeCell ref="BV124:CK124"/>
    <mergeCell ref="A131:G131"/>
    <mergeCell ref="H131:BC131"/>
    <mergeCell ref="BD131:BS131"/>
    <mergeCell ref="BT131:CI131"/>
    <mergeCell ref="CJ131:DA131"/>
    <mergeCell ref="A128:DA128"/>
    <mergeCell ref="CL124:DA124"/>
    <mergeCell ref="A126:G126"/>
    <mergeCell ref="H126:AO126"/>
    <mergeCell ref="AP126:BE126"/>
    <mergeCell ref="BF126:BU126"/>
    <mergeCell ref="BV126:CK126"/>
    <mergeCell ref="CL126:DA126"/>
    <mergeCell ref="A124:G124"/>
    <mergeCell ref="H124:AO124"/>
    <mergeCell ref="A115:G115"/>
    <mergeCell ref="H115:BC115"/>
    <mergeCell ref="BD115:BS115"/>
    <mergeCell ref="BT115:CI115"/>
    <mergeCell ref="CJ115:DA115"/>
    <mergeCell ref="A114:G114"/>
    <mergeCell ref="H114:BC114"/>
    <mergeCell ref="BD114:BS114"/>
    <mergeCell ref="CL121:DA121"/>
    <mergeCell ref="A120:G120"/>
    <mergeCell ref="H120:AO120"/>
    <mergeCell ref="AP120:BE120"/>
    <mergeCell ref="BF120:BU120"/>
    <mergeCell ref="BV120:CK120"/>
    <mergeCell ref="H119:AO119"/>
    <mergeCell ref="AP119:BE119"/>
    <mergeCell ref="BF119:BU119"/>
    <mergeCell ref="BV119:CK119"/>
    <mergeCell ref="BT114:CI114"/>
    <mergeCell ref="CJ114:DA114"/>
    <mergeCell ref="A117:DA117"/>
    <mergeCell ref="A119:G119"/>
    <mergeCell ref="CL119:DA119"/>
    <mergeCell ref="BV121:CK121"/>
    <mergeCell ref="A113:G113"/>
    <mergeCell ref="H113:BC113"/>
    <mergeCell ref="BD113:BS113"/>
    <mergeCell ref="BT113:CI113"/>
    <mergeCell ref="CJ113:DA113"/>
    <mergeCell ref="A112:G112"/>
    <mergeCell ref="H112:BC112"/>
    <mergeCell ref="BD112:BS112"/>
    <mergeCell ref="BT112:CI112"/>
    <mergeCell ref="CJ112:DA112"/>
    <mergeCell ref="CL107:DA107"/>
    <mergeCell ref="A109:DA109"/>
    <mergeCell ref="A111:G111"/>
    <mergeCell ref="H111:BC111"/>
    <mergeCell ref="BD111:BS111"/>
    <mergeCell ref="BT111:CI111"/>
    <mergeCell ref="CJ111:DA111"/>
    <mergeCell ref="A107:G107"/>
    <mergeCell ref="H107:AO107"/>
    <mergeCell ref="AP107:BE107"/>
    <mergeCell ref="BF107:BU107"/>
    <mergeCell ref="BV107:CK107"/>
    <mergeCell ref="CL102:DA102"/>
    <mergeCell ref="A103:G103"/>
    <mergeCell ref="H103:AO103"/>
    <mergeCell ref="AP103:BE103"/>
    <mergeCell ref="BF103:BU103"/>
    <mergeCell ref="BV103:CK103"/>
    <mergeCell ref="CL103:DA103"/>
    <mergeCell ref="A102:G102"/>
    <mergeCell ref="H102:AO102"/>
    <mergeCell ref="AP102:BE102"/>
    <mergeCell ref="BF102:BU102"/>
    <mergeCell ref="BV102:CK102"/>
    <mergeCell ref="CL100:DA100"/>
    <mergeCell ref="A101:G101"/>
    <mergeCell ref="H101:AO101"/>
    <mergeCell ref="AP101:BE101"/>
    <mergeCell ref="BF101:BU101"/>
    <mergeCell ref="BV101:CK101"/>
    <mergeCell ref="CL101:DA101"/>
    <mergeCell ref="A100:G100"/>
    <mergeCell ref="H100:AO100"/>
    <mergeCell ref="AP100:BE100"/>
    <mergeCell ref="BF100:BU100"/>
    <mergeCell ref="BV100:CK100"/>
    <mergeCell ref="A96:DA96"/>
    <mergeCell ref="A93:G93"/>
    <mergeCell ref="H93:BC93"/>
    <mergeCell ref="BD93:BS93"/>
    <mergeCell ref="BT93:CI93"/>
    <mergeCell ref="CJ93:DA93"/>
    <mergeCell ref="A98:DA98"/>
    <mergeCell ref="A94:G94"/>
    <mergeCell ref="H94:BC94"/>
    <mergeCell ref="BD94:BS94"/>
    <mergeCell ref="BT94:CI94"/>
    <mergeCell ref="CJ94:DA94"/>
    <mergeCell ref="A92:G92"/>
    <mergeCell ref="H92:BC92"/>
    <mergeCell ref="BD92:BS92"/>
    <mergeCell ref="BT92:CI92"/>
    <mergeCell ref="CJ92:DA92"/>
    <mergeCell ref="A91:G91"/>
    <mergeCell ref="H91:BC91"/>
    <mergeCell ref="BD91:BS91"/>
    <mergeCell ref="BT91:CI91"/>
    <mergeCell ref="CJ91:DA91"/>
    <mergeCell ref="A88:DA88"/>
    <mergeCell ref="A90:G90"/>
    <mergeCell ref="H90:BC90"/>
    <mergeCell ref="BD90:BS90"/>
    <mergeCell ref="BT90:CI90"/>
    <mergeCell ref="CJ90:DA90"/>
    <mergeCell ref="A86:G86"/>
    <mergeCell ref="H86:BC86"/>
    <mergeCell ref="BD86:BS86"/>
    <mergeCell ref="BT86:CI86"/>
    <mergeCell ref="CJ86:DA86"/>
    <mergeCell ref="A85:G85"/>
    <mergeCell ref="H85:BC85"/>
    <mergeCell ref="BD85:BS85"/>
    <mergeCell ref="BT85:CI85"/>
    <mergeCell ref="CJ85:DA85"/>
    <mergeCell ref="A84:G84"/>
    <mergeCell ref="H84:BC84"/>
    <mergeCell ref="BD84:BS84"/>
    <mergeCell ref="BT84:CI84"/>
    <mergeCell ref="CJ84:DA84"/>
    <mergeCell ref="A83:G83"/>
    <mergeCell ref="H83:BC83"/>
    <mergeCell ref="BD83:BS83"/>
    <mergeCell ref="BT83:CI83"/>
    <mergeCell ref="CJ83:DA83"/>
    <mergeCell ref="A80:DA80"/>
    <mergeCell ref="A82:G82"/>
    <mergeCell ref="H82:BC82"/>
    <mergeCell ref="BD82:BS82"/>
    <mergeCell ref="BT82:CI82"/>
    <mergeCell ref="CJ82:DA82"/>
    <mergeCell ref="A78:G78"/>
    <mergeCell ref="H78:BC78"/>
    <mergeCell ref="BD78:BS78"/>
    <mergeCell ref="BT78:CD78"/>
    <mergeCell ref="CE78:DA78"/>
    <mergeCell ref="A77:G77"/>
    <mergeCell ref="H77:BC77"/>
    <mergeCell ref="BD77:BS77"/>
    <mergeCell ref="BT77:CD77"/>
    <mergeCell ref="CE77:DA77"/>
    <mergeCell ref="A69:DA69"/>
    <mergeCell ref="A71:G71"/>
    <mergeCell ref="H71:BC71"/>
    <mergeCell ref="BD71:BS71"/>
    <mergeCell ref="BT71:CD71"/>
    <mergeCell ref="CE71:DA71"/>
    <mergeCell ref="A73:G73"/>
    <mergeCell ref="H73:BC73"/>
    <mergeCell ref="BD73:BS73"/>
    <mergeCell ref="BT73:CD73"/>
    <mergeCell ref="CE73:DA73"/>
    <mergeCell ref="A72:G72"/>
    <mergeCell ref="H72:BC72"/>
    <mergeCell ref="BD72:BS72"/>
    <mergeCell ref="BT72:CD72"/>
    <mergeCell ref="A55:F55"/>
    <mergeCell ref="G55:BV55"/>
    <mergeCell ref="BW55:CL55"/>
    <mergeCell ref="CM55:DA55"/>
    <mergeCell ref="CJ64:DA64"/>
    <mergeCell ref="A63:G63"/>
    <mergeCell ref="H63:BC63"/>
    <mergeCell ref="BD63:BS63"/>
    <mergeCell ref="BT63:CI63"/>
    <mergeCell ref="CJ63:DA63"/>
    <mergeCell ref="A64:G64"/>
    <mergeCell ref="H64:BC64"/>
    <mergeCell ref="BD64:BS64"/>
    <mergeCell ref="BT64:CI64"/>
    <mergeCell ref="A57:F57"/>
    <mergeCell ref="G57:BV57"/>
    <mergeCell ref="BW57:CL57"/>
    <mergeCell ref="CM57:DA57"/>
    <mergeCell ref="A59:DA59"/>
    <mergeCell ref="A61:DA61"/>
    <mergeCell ref="A56:F56"/>
    <mergeCell ref="G56:BV56"/>
    <mergeCell ref="BW56:CL56"/>
    <mergeCell ref="CM56:DA56"/>
    <mergeCell ref="A49:F49"/>
    <mergeCell ref="H49:BV49"/>
    <mergeCell ref="BW49:CL49"/>
    <mergeCell ref="CM49:DA49"/>
    <mergeCell ref="A53:F53"/>
    <mergeCell ref="H53:BV53"/>
    <mergeCell ref="BW53:CL53"/>
    <mergeCell ref="CM53:DA53"/>
    <mergeCell ref="A54:F54"/>
    <mergeCell ref="G54:BV54"/>
    <mergeCell ref="BW54:CL54"/>
    <mergeCell ref="CM54:DA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5:F45"/>
    <mergeCell ref="H45:BV45"/>
    <mergeCell ref="BW45:CL45"/>
    <mergeCell ref="CM45:DA45"/>
    <mergeCell ref="A44:F44"/>
    <mergeCell ref="A47:F48"/>
    <mergeCell ref="H47:BV47"/>
    <mergeCell ref="BW47:CL48"/>
    <mergeCell ref="CM47:DA48"/>
    <mergeCell ref="H48:BV48"/>
    <mergeCell ref="A46:F46"/>
    <mergeCell ref="H46:BV46"/>
    <mergeCell ref="BW46:CL46"/>
    <mergeCell ref="CM46:DA46"/>
    <mergeCell ref="A39:F39"/>
    <mergeCell ref="G39:BV39"/>
    <mergeCell ref="BW39:CL39"/>
    <mergeCell ref="CM39:DA39"/>
    <mergeCell ref="H44:BV44"/>
    <mergeCell ref="BW44:CL44"/>
    <mergeCell ref="CM44:DA44"/>
    <mergeCell ref="CM40:DA40"/>
    <mergeCell ref="A41:F41"/>
    <mergeCell ref="H41:BV41"/>
    <mergeCell ref="BW41:CL41"/>
    <mergeCell ref="CM41:DA41"/>
    <mergeCell ref="A42:F43"/>
    <mergeCell ref="H42:BV42"/>
    <mergeCell ref="BW42:CL43"/>
    <mergeCell ref="CM42:DA43"/>
    <mergeCell ref="H43:BV43"/>
    <mergeCell ref="A3:FE3"/>
    <mergeCell ref="A4:FE4"/>
    <mergeCell ref="A5:FE5"/>
    <mergeCell ref="A6:F8"/>
    <mergeCell ref="G6:X8"/>
    <mergeCell ref="Y6:AN8"/>
    <mergeCell ref="AO6:DH6"/>
    <mergeCell ref="AZ31:BQ31"/>
    <mergeCell ref="BR31:CI31"/>
    <mergeCell ref="CJ31:DA31"/>
    <mergeCell ref="BF7:DH7"/>
    <mergeCell ref="BF8:BW8"/>
    <mergeCell ref="A14:FE14"/>
    <mergeCell ref="EO15:FE15"/>
    <mergeCell ref="A15:F15"/>
    <mergeCell ref="G15:X15"/>
    <mergeCell ref="Y15:AN15"/>
    <mergeCell ref="CJ26:DA26"/>
    <mergeCell ref="A27:F27"/>
    <mergeCell ref="DY18:EN18"/>
    <mergeCell ref="CQ16:DH16"/>
    <mergeCell ref="DI16:DX16"/>
    <mergeCell ref="DY16:EN16"/>
    <mergeCell ref="A17:X17"/>
    <mergeCell ref="AO7:BE8"/>
    <mergeCell ref="A10:FE10"/>
    <mergeCell ref="EO11:FE11"/>
    <mergeCell ref="BX11:CP11"/>
    <mergeCell ref="CQ11:DH11"/>
    <mergeCell ref="DI9:DX9"/>
    <mergeCell ref="DY9:EN9"/>
    <mergeCell ref="EO9:FE9"/>
    <mergeCell ref="A11:F11"/>
    <mergeCell ref="G11:X11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EO13:FE13"/>
    <mergeCell ref="DI12:DX12"/>
    <mergeCell ref="DY12:EN12"/>
    <mergeCell ref="EO12:FE12"/>
    <mergeCell ref="CQ13:DH13"/>
    <mergeCell ref="DI13:DX13"/>
    <mergeCell ref="DY13:EN13"/>
    <mergeCell ref="CQ12:DH12"/>
    <mergeCell ref="Y11:AN11"/>
    <mergeCell ref="AO11:BE11"/>
    <mergeCell ref="BF11:BW11"/>
    <mergeCell ref="DI11:DX11"/>
    <mergeCell ref="DY11:EN11"/>
    <mergeCell ref="BF12:BW12"/>
    <mergeCell ref="BX12:CP12"/>
    <mergeCell ref="A12:F12"/>
    <mergeCell ref="G12:X12"/>
    <mergeCell ref="Y12:AN12"/>
    <mergeCell ref="AO12:BE12"/>
    <mergeCell ref="A26:F26"/>
    <mergeCell ref="G26:AD26"/>
    <mergeCell ref="AE26:BC26"/>
    <mergeCell ref="CJ32:DA32"/>
    <mergeCell ref="A33:F33"/>
    <mergeCell ref="G33:AD33"/>
    <mergeCell ref="AE33:AY33"/>
    <mergeCell ref="AZ33:BQ33"/>
    <mergeCell ref="BR33:CI33"/>
    <mergeCell ref="G27:AD27"/>
    <mergeCell ref="AE27:BC27"/>
    <mergeCell ref="BD27:BS27"/>
    <mergeCell ref="BT27:CI27"/>
    <mergeCell ref="CJ27:DA27"/>
    <mergeCell ref="A16:F16"/>
    <mergeCell ref="G16:X16"/>
    <mergeCell ref="Y16:AN16"/>
    <mergeCell ref="AO16:BE16"/>
    <mergeCell ref="BF16:BW16"/>
    <mergeCell ref="BX16:CP16"/>
    <mergeCell ref="BX15:CP15"/>
    <mergeCell ref="CJ174:DA174"/>
    <mergeCell ref="A65:G65"/>
    <mergeCell ref="H65:BC65"/>
    <mergeCell ref="BD65:BS65"/>
    <mergeCell ref="BT65:CI65"/>
    <mergeCell ref="CJ65:DA65"/>
    <mergeCell ref="A66:G66"/>
    <mergeCell ref="H66:BC66"/>
    <mergeCell ref="BD66:BS66"/>
    <mergeCell ref="BT66:CI66"/>
    <mergeCell ref="A67:G67"/>
    <mergeCell ref="H67:BC67"/>
    <mergeCell ref="BD67:BS67"/>
    <mergeCell ref="BT67:CI67"/>
    <mergeCell ref="A34:F34"/>
    <mergeCell ref="G34:AD34"/>
    <mergeCell ref="AE34:AY34"/>
    <mergeCell ref="AZ34:BQ34"/>
    <mergeCell ref="BR34:CI34"/>
    <mergeCell ref="A40:F40"/>
    <mergeCell ref="G40:BV40"/>
    <mergeCell ref="BW40:CL40"/>
    <mergeCell ref="A37:DA37"/>
    <mergeCell ref="A13:X13"/>
    <mergeCell ref="Y13:AN13"/>
    <mergeCell ref="AO13:BE13"/>
    <mergeCell ref="BF13:BW13"/>
    <mergeCell ref="BX13:CP13"/>
    <mergeCell ref="A22:F22"/>
    <mergeCell ref="G22:AD22"/>
    <mergeCell ref="BW177:CL177"/>
    <mergeCell ref="A174:G174"/>
    <mergeCell ref="CJ22:DA22"/>
    <mergeCell ref="CJ33:DA33"/>
    <mergeCell ref="A32:F32"/>
    <mergeCell ref="G32:AD32"/>
    <mergeCell ref="AE32:AY32"/>
    <mergeCell ref="AZ32:BQ32"/>
    <mergeCell ref="BR32:CI32"/>
    <mergeCell ref="H174:BC174"/>
    <mergeCell ref="BD174:BS174"/>
    <mergeCell ref="BT174:CI174"/>
    <mergeCell ref="AE22:BC22"/>
    <mergeCell ref="BD22:BS22"/>
    <mergeCell ref="BT22:CI22"/>
    <mergeCell ref="AO15:BE15"/>
    <mergeCell ref="BF15:BW15"/>
    <mergeCell ref="A180:F180"/>
    <mergeCell ref="G180:BV180"/>
    <mergeCell ref="BW180:CL180"/>
    <mergeCell ref="BW178:CL178"/>
    <mergeCell ref="A178:F178"/>
    <mergeCell ref="G178:BV178"/>
    <mergeCell ref="A154:G154"/>
    <mergeCell ref="H154:BS154"/>
    <mergeCell ref="BT154:CI154"/>
    <mergeCell ref="CJ154:DA154"/>
    <mergeCell ref="CJ169:DA169"/>
    <mergeCell ref="H164:BS164"/>
    <mergeCell ref="BT164:CI164"/>
    <mergeCell ref="CJ164:DA164"/>
    <mergeCell ref="A165:G165"/>
    <mergeCell ref="H165:BS165"/>
    <mergeCell ref="BT165:CI165"/>
    <mergeCell ref="CJ165:DA165"/>
    <mergeCell ref="A155:G155"/>
    <mergeCell ref="H155:BS155"/>
    <mergeCell ref="BT155:CI155"/>
    <mergeCell ref="CJ155:DA155"/>
    <mergeCell ref="A157:G157"/>
    <mergeCell ref="H157:BS157"/>
    <mergeCell ref="A144:G144"/>
    <mergeCell ref="H144:BC144"/>
    <mergeCell ref="BD144:BS144"/>
    <mergeCell ref="BT144:CI144"/>
    <mergeCell ref="CJ144:DA144"/>
    <mergeCell ref="A179:F179"/>
    <mergeCell ref="G179:BV179"/>
    <mergeCell ref="BW179:CL179"/>
    <mergeCell ref="A151:DA151"/>
    <mergeCell ref="A153:G153"/>
    <mergeCell ref="H153:BS153"/>
    <mergeCell ref="BT153:CI153"/>
    <mergeCell ref="CJ153:DA153"/>
    <mergeCell ref="BT157:CI157"/>
    <mergeCell ref="CJ157:DA157"/>
    <mergeCell ref="A159:G159"/>
    <mergeCell ref="H159:BS159"/>
    <mergeCell ref="BT159:CI159"/>
    <mergeCell ref="CJ159:DA159"/>
    <mergeCell ref="A160:G160"/>
    <mergeCell ref="H160:BS160"/>
    <mergeCell ref="BT160:CI160"/>
    <mergeCell ref="CJ160:DA160"/>
    <mergeCell ref="CJ173:DA17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07"/>
  <sheetViews>
    <sheetView topLeftCell="A86" zoomScaleNormal="100" zoomScaleSheetLayoutView="100" workbookViewId="0">
      <selection activeCell="CM50" sqref="CM50:DA50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05" t="s">
        <v>134</v>
      </c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  <c r="EK1" s="105"/>
      <c r="EL1" s="105"/>
      <c r="EM1" s="105"/>
      <c r="EN1" s="105"/>
      <c r="EO1" s="105"/>
      <c r="EP1" s="105"/>
      <c r="EQ1" s="105"/>
      <c r="ER1" s="105"/>
      <c r="ES1" s="105"/>
      <c r="ET1" s="105"/>
      <c r="EU1" s="105"/>
      <c r="EV1" s="105"/>
      <c r="EW1" s="105"/>
      <c r="EX1" s="105"/>
      <c r="EY1" s="105"/>
      <c r="EZ1" s="105"/>
      <c r="FA1" s="105"/>
      <c r="FB1" s="105"/>
      <c r="FC1" s="105"/>
      <c r="FD1" s="105"/>
      <c r="FE1" s="105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</row>
    <row r="3" spans="1:161" s="3" customFormat="1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</row>
    <row r="4" spans="1:161" s="2" customFormat="1" ht="15" x14ac:dyDescent="0.25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</row>
    <row r="5" spans="1:161" s="2" customFormat="1" ht="15" x14ac:dyDescent="0.25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</row>
    <row r="6" spans="1:161" s="5" customFormat="1" ht="13.5" customHeight="1" x14ac:dyDescent="0.2">
      <c r="A6" s="46" t="s">
        <v>4</v>
      </c>
      <c r="B6" s="47"/>
      <c r="C6" s="47"/>
      <c r="D6" s="47"/>
      <c r="E6" s="47"/>
      <c r="F6" s="48"/>
      <c r="G6" s="46" t="s">
        <v>5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8"/>
      <c r="Y6" s="46" t="s">
        <v>6</v>
      </c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8"/>
      <c r="AO6" s="73" t="s">
        <v>7</v>
      </c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5"/>
      <c r="DI6" s="46" t="s">
        <v>8</v>
      </c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8"/>
      <c r="DY6" s="46" t="s">
        <v>103</v>
      </c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8"/>
      <c r="EO6" s="46" t="s">
        <v>9</v>
      </c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8"/>
    </row>
    <row r="7" spans="1:161" s="5" customFormat="1" ht="13.5" customHeight="1" x14ac:dyDescent="0.2">
      <c r="A7" s="68"/>
      <c r="B7" s="69"/>
      <c r="C7" s="69"/>
      <c r="D7" s="69"/>
      <c r="E7" s="69"/>
      <c r="F7" s="70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70"/>
      <c r="Y7" s="68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70"/>
      <c r="AO7" s="46" t="s">
        <v>10</v>
      </c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8"/>
      <c r="BF7" s="73" t="s">
        <v>11</v>
      </c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5"/>
      <c r="DI7" s="68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70"/>
      <c r="DY7" s="68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70"/>
      <c r="EO7" s="68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70"/>
    </row>
    <row r="8" spans="1:161" s="5" customFormat="1" ht="39.75" customHeight="1" x14ac:dyDescent="0.2">
      <c r="A8" s="62"/>
      <c r="B8" s="63"/>
      <c r="C8" s="63"/>
      <c r="D8" s="63"/>
      <c r="E8" s="63"/>
      <c r="F8" s="64"/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4"/>
      <c r="Y8" s="62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62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4"/>
      <c r="BF8" s="71" t="s">
        <v>12</v>
      </c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 t="s">
        <v>13</v>
      </c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 t="s">
        <v>14</v>
      </c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62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4"/>
      <c r="DY8" s="62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4"/>
      <c r="EO8" s="62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4"/>
    </row>
    <row r="9" spans="1:161" s="6" customFormat="1" x14ac:dyDescent="0.2">
      <c r="A9" s="52">
        <v>1</v>
      </c>
      <c r="B9" s="52"/>
      <c r="C9" s="52"/>
      <c r="D9" s="52"/>
      <c r="E9" s="52"/>
      <c r="F9" s="52"/>
      <c r="G9" s="52">
        <v>2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>
        <v>3</v>
      </c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>
        <v>4</v>
      </c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>
        <v>5</v>
      </c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>
        <v>6</v>
      </c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>
        <v>7</v>
      </c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>
        <v>8</v>
      </c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>
        <v>9</v>
      </c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>
        <v>10</v>
      </c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</row>
    <row r="10" spans="1:161" s="7" customFormat="1" ht="15" customHeight="1" x14ac:dyDescent="0.2">
      <c r="A10" s="65" t="s">
        <v>104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7"/>
    </row>
    <row r="11" spans="1:161" s="7" customFormat="1" ht="15" customHeight="1" x14ac:dyDescent="0.2">
      <c r="A11" s="38" t="s">
        <v>17</v>
      </c>
      <c r="B11" s="38"/>
      <c r="C11" s="38"/>
      <c r="D11" s="38"/>
      <c r="E11" s="38"/>
      <c r="F11" s="38"/>
      <c r="G11" s="39" t="s">
        <v>20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</row>
    <row r="12" spans="1:161" s="7" customFormat="1" ht="15" customHeight="1" x14ac:dyDescent="0.2">
      <c r="A12" s="38" t="s">
        <v>18</v>
      </c>
      <c r="B12" s="38"/>
      <c r="C12" s="38"/>
      <c r="D12" s="38"/>
      <c r="E12" s="38"/>
      <c r="F12" s="38"/>
      <c r="G12" s="39" t="s">
        <v>21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40">
        <v>2.5</v>
      </c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>
        <f>BF12+CQ12</f>
        <v>11398</v>
      </c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>
        <v>6625</v>
      </c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>
        <v>4773</v>
      </c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>
        <v>1.7</v>
      </c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1">
        <f>AO12*Y12*DY12*12</f>
        <v>581298</v>
      </c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</row>
    <row r="13" spans="1:161" s="7" customFormat="1" ht="27.75" customHeight="1" x14ac:dyDescent="0.2">
      <c r="A13" s="38" t="s">
        <v>19</v>
      </c>
      <c r="B13" s="38"/>
      <c r="C13" s="38"/>
      <c r="D13" s="38"/>
      <c r="E13" s="38"/>
      <c r="F13" s="38"/>
      <c r="G13" s="39" t="s">
        <v>22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40">
        <v>1.5</v>
      </c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>
        <f>BF13+CQ13</f>
        <v>22432</v>
      </c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>
        <v>8630</v>
      </c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>
        <v>13802</v>
      </c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>
        <v>1.7</v>
      </c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1">
        <f>AO13*Y13*DY13*12-17.2</f>
        <v>686402</v>
      </c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</row>
    <row r="14" spans="1:161" s="7" customFormat="1" ht="24" customHeight="1" x14ac:dyDescent="0.2">
      <c r="A14" s="38" t="s">
        <v>23</v>
      </c>
      <c r="B14" s="38"/>
      <c r="C14" s="38"/>
      <c r="D14" s="38"/>
      <c r="E14" s="38"/>
      <c r="F14" s="38"/>
      <c r="G14" s="39" t="s">
        <v>24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</row>
    <row r="15" spans="1:161" s="7" customFormat="1" ht="15" customHeight="1" x14ac:dyDescent="0.2">
      <c r="A15" s="56" t="s">
        <v>106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8"/>
      <c r="Y15" s="40" t="s">
        <v>16</v>
      </c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 t="s">
        <v>16</v>
      </c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 t="s">
        <v>16</v>
      </c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 t="s">
        <v>16</v>
      </c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 t="s">
        <v>16</v>
      </c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 t="s">
        <v>16</v>
      </c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1">
        <f>EO12+EO13+EO14</f>
        <v>1267700</v>
      </c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</row>
    <row r="16" spans="1:161" s="7" customFormat="1" ht="15" customHeight="1" x14ac:dyDescent="0.2">
      <c r="A16" s="65" t="s">
        <v>105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7"/>
    </row>
    <row r="17" spans="1:161" s="7" customFormat="1" ht="15" customHeight="1" x14ac:dyDescent="0.2">
      <c r="A17" s="38" t="s">
        <v>17</v>
      </c>
      <c r="B17" s="38"/>
      <c r="C17" s="38"/>
      <c r="D17" s="38"/>
      <c r="E17" s="38"/>
      <c r="F17" s="38"/>
      <c r="G17" s="39" t="s">
        <v>20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40">
        <v>3</v>
      </c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>
        <f>BF17+CQ17</f>
        <v>24519</v>
      </c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>
        <v>16735</v>
      </c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>
        <v>7784</v>
      </c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>
        <v>1.7</v>
      </c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1">
        <f>AO17*Y17*DY17*12-36.4</f>
        <v>1500526.4</v>
      </c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</row>
    <row r="18" spans="1:161" s="7" customFormat="1" ht="15" customHeight="1" x14ac:dyDescent="0.2">
      <c r="A18" s="38" t="s">
        <v>18</v>
      </c>
      <c r="B18" s="38"/>
      <c r="C18" s="38"/>
      <c r="D18" s="38"/>
      <c r="E18" s="38"/>
      <c r="F18" s="38"/>
      <c r="G18" s="39" t="s">
        <v>21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40">
        <v>2</v>
      </c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>
        <f>BF18+CQ18</f>
        <v>13890</v>
      </c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>
        <v>8263</v>
      </c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>
        <v>5627</v>
      </c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>
        <v>1.7</v>
      </c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1">
        <f>AO18*Y18*DY18*12</f>
        <v>566712</v>
      </c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</row>
    <row r="19" spans="1:161" s="7" customFormat="1" ht="27.75" customHeight="1" x14ac:dyDescent="0.2">
      <c r="A19" s="38" t="s">
        <v>19</v>
      </c>
      <c r="B19" s="38"/>
      <c r="C19" s="38"/>
      <c r="D19" s="38"/>
      <c r="E19" s="38"/>
      <c r="F19" s="38"/>
      <c r="G19" s="39" t="s">
        <v>22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40">
        <v>12</v>
      </c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>
        <f>BF19+BX19+CQ19</f>
        <v>23047</v>
      </c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>
        <v>11257</v>
      </c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>
        <v>1896</v>
      </c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>
        <v>9894</v>
      </c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>
        <v>20</v>
      </c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>
        <v>1.7</v>
      </c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1">
        <f>Y19*AO19*12*1.7</f>
        <v>5641905.5999999996</v>
      </c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</row>
    <row r="20" spans="1:161" s="7" customFormat="1" ht="24" customHeight="1" x14ac:dyDescent="0.2">
      <c r="A20" s="38" t="s">
        <v>23</v>
      </c>
      <c r="B20" s="38"/>
      <c r="C20" s="38"/>
      <c r="D20" s="38"/>
      <c r="E20" s="38"/>
      <c r="F20" s="38"/>
      <c r="G20" s="39" t="s">
        <v>24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40">
        <v>1</v>
      </c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>
        <f>BF20+CQ20</f>
        <v>13890</v>
      </c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>
        <v>8212</v>
      </c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>
        <v>5678</v>
      </c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>
        <v>1.7</v>
      </c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1">
        <f>AO20*DY20*12</f>
        <v>283356</v>
      </c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</row>
    <row r="21" spans="1:161" s="7" customFormat="1" ht="15" customHeight="1" x14ac:dyDescent="0.2">
      <c r="A21" s="56" t="s">
        <v>107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  <c r="Y21" s="40" t="s">
        <v>16</v>
      </c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 t="s">
        <v>16</v>
      </c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 t="s">
        <v>16</v>
      </c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 t="s">
        <v>16</v>
      </c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 t="s">
        <v>16</v>
      </c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 t="s">
        <v>16</v>
      </c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1">
        <f>EO17+EO18+EO19+EO20</f>
        <v>7992500</v>
      </c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</row>
    <row r="22" spans="1:161" s="7" customFormat="1" ht="15" customHeight="1" x14ac:dyDescent="0.2">
      <c r="A22" s="56" t="s">
        <v>108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8"/>
      <c r="Y22" s="40" t="s">
        <v>16</v>
      </c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 t="s">
        <v>16</v>
      </c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 t="s">
        <v>16</v>
      </c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 t="s">
        <v>16</v>
      </c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 t="s">
        <v>16</v>
      </c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 t="s">
        <v>16</v>
      </c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1">
        <f>EO21+EO15</f>
        <v>9260200</v>
      </c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</row>
    <row r="24" spans="1:161" s="4" customFormat="1" ht="14.25" x14ac:dyDescent="0.2">
      <c r="A24" s="45" t="s">
        <v>25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</row>
    <row r="25" spans="1:161" s="2" customFormat="1" ht="10.5" customHeight="1" x14ac:dyDescent="0.25"/>
    <row r="26" spans="1:161" s="5" customFormat="1" ht="45" customHeight="1" x14ac:dyDescent="0.2">
      <c r="A26" s="46" t="s">
        <v>4</v>
      </c>
      <c r="B26" s="47"/>
      <c r="C26" s="47"/>
      <c r="D26" s="47"/>
      <c r="E26" s="47"/>
      <c r="F26" s="48"/>
      <c r="G26" s="46" t="s">
        <v>26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8"/>
      <c r="AE26" s="46" t="s">
        <v>27</v>
      </c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8"/>
      <c r="BD26" s="46" t="s">
        <v>28</v>
      </c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8"/>
      <c r="BT26" s="46" t="s">
        <v>29</v>
      </c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8"/>
      <c r="CJ26" s="46" t="s">
        <v>30</v>
      </c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8"/>
    </row>
    <row r="27" spans="1:161" s="6" customFormat="1" x14ac:dyDescent="0.2">
      <c r="A27" s="52">
        <v>1</v>
      </c>
      <c r="B27" s="52"/>
      <c r="C27" s="52"/>
      <c r="D27" s="52"/>
      <c r="E27" s="52"/>
      <c r="F27" s="52"/>
      <c r="G27" s="52">
        <v>2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>
        <v>3</v>
      </c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>
        <v>4</v>
      </c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>
        <v>5</v>
      </c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>
        <v>6</v>
      </c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</row>
    <row r="28" spans="1:161" s="7" customFormat="1" ht="15" customHeight="1" x14ac:dyDescent="0.2">
      <c r="A28" s="38" t="s">
        <v>17</v>
      </c>
      <c r="B28" s="38"/>
      <c r="C28" s="38"/>
      <c r="D28" s="38"/>
      <c r="E28" s="38"/>
      <c r="F28" s="38"/>
      <c r="G28" s="39" t="s">
        <v>109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0">
        <v>1250</v>
      </c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>
        <v>2</v>
      </c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1">
        <v>2000</v>
      </c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</row>
    <row r="29" spans="1:161" s="7" customFormat="1" ht="15" customHeight="1" x14ac:dyDescent="0.2">
      <c r="A29" s="38" t="s">
        <v>18</v>
      </c>
      <c r="B29" s="38"/>
      <c r="C29" s="38"/>
      <c r="D29" s="38"/>
      <c r="E29" s="38"/>
      <c r="F29" s="38"/>
      <c r="G29" s="39" t="s">
        <v>111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</row>
    <row r="30" spans="1:161" s="7" customFormat="1" ht="15" customHeight="1" x14ac:dyDescent="0.2">
      <c r="A30" s="38" t="s">
        <v>19</v>
      </c>
      <c r="B30" s="38"/>
      <c r="C30" s="38"/>
      <c r="D30" s="38"/>
      <c r="E30" s="38"/>
      <c r="F30" s="38"/>
      <c r="G30" s="39" t="s">
        <v>110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40">
        <v>1500</v>
      </c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>
        <v>2</v>
      </c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1">
        <v>3000</v>
      </c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</row>
    <row r="31" spans="1:161" s="7" customFormat="1" ht="15" customHeight="1" x14ac:dyDescent="0.2">
      <c r="A31" s="38"/>
      <c r="B31" s="38"/>
      <c r="C31" s="38"/>
      <c r="D31" s="38"/>
      <c r="E31" s="38"/>
      <c r="F31" s="38"/>
      <c r="G31" s="57" t="s">
        <v>15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8"/>
      <c r="AE31" s="40" t="s">
        <v>16</v>
      </c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 t="s">
        <v>16</v>
      </c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 t="s">
        <v>16</v>
      </c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1">
        <f>CJ28+CJ30</f>
        <v>5000</v>
      </c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</row>
    <row r="32" spans="1:161" s="2" customFormat="1" ht="12" customHeight="1" x14ac:dyDescent="0.25"/>
    <row r="33" spans="1:105" s="4" customFormat="1" ht="14.25" x14ac:dyDescent="0.2">
      <c r="A33" s="45" t="s">
        <v>31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</row>
    <row r="34" spans="1:105" s="2" customFormat="1" ht="10.5" customHeight="1" x14ac:dyDescent="0.25"/>
    <row r="35" spans="1:105" s="5" customFormat="1" ht="55.5" customHeight="1" x14ac:dyDescent="0.2">
      <c r="A35" s="46" t="s">
        <v>4</v>
      </c>
      <c r="B35" s="47"/>
      <c r="C35" s="47"/>
      <c r="D35" s="47"/>
      <c r="E35" s="47"/>
      <c r="F35" s="48"/>
      <c r="G35" s="46" t="s">
        <v>26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8"/>
      <c r="AE35" s="46" t="s">
        <v>32</v>
      </c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8"/>
      <c r="AZ35" s="46" t="s">
        <v>33</v>
      </c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8"/>
      <c r="BR35" s="46" t="s">
        <v>34</v>
      </c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8"/>
      <c r="CJ35" s="46" t="s">
        <v>30</v>
      </c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8"/>
    </row>
    <row r="36" spans="1:105" s="6" customFormat="1" x14ac:dyDescent="0.2">
      <c r="A36" s="52">
        <v>1</v>
      </c>
      <c r="B36" s="52"/>
      <c r="C36" s="52"/>
      <c r="D36" s="52"/>
      <c r="E36" s="52"/>
      <c r="F36" s="52"/>
      <c r="G36" s="52">
        <v>2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>
        <v>3</v>
      </c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>
        <v>4</v>
      </c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>
        <v>5</v>
      </c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>
        <v>6</v>
      </c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</row>
    <row r="37" spans="1:105" s="7" customFormat="1" ht="15" customHeight="1" x14ac:dyDescent="0.2">
      <c r="A37" s="38"/>
      <c r="B37" s="38"/>
      <c r="C37" s="38"/>
      <c r="D37" s="38"/>
      <c r="E37" s="38"/>
      <c r="F37" s="38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</row>
    <row r="38" spans="1:105" s="7" customFormat="1" ht="15" customHeight="1" x14ac:dyDescent="0.2">
      <c r="A38" s="38"/>
      <c r="B38" s="38"/>
      <c r="C38" s="38"/>
      <c r="D38" s="38"/>
      <c r="E38" s="38"/>
      <c r="F38" s="38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</row>
    <row r="39" spans="1:105" s="7" customFormat="1" ht="15" customHeight="1" x14ac:dyDescent="0.2">
      <c r="A39" s="38"/>
      <c r="B39" s="38"/>
      <c r="C39" s="38"/>
      <c r="D39" s="38"/>
      <c r="E39" s="38"/>
      <c r="F39" s="38"/>
      <c r="G39" s="57" t="s">
        <v>15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8"/>
      <c r="AE39" s="40" t="s">
        <v>16</v>
      </c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 t="s">
        <v>16</v>
      </c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 t="s">
        <v>16</v>
      </c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</row>
    <row r="40" spans="1:105" s="7" customFormat="1" ht="15" customHeight="1" x14ac:dyDescent="0.2">
      <c r="A40" s="15"/>
      <c r="B40" s="15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</row>
    <row r="41" spans="1:105" s="7" customFormat="1" ht="171.75" customHeight="1" x14ac:dyDescent="0.2">
      <c r="A41" s="15"/>
      <c r="B41" s="15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</row>
    <row r="42" spans="1:105" s="2" customFormat="1" ht="89.25" customHeight="1" x14ac:dyDescent="0.25"/>
    <row r="43" spans="1:105" s="4" customFormat="1" ht="41.25" customHeight="1" x14ac:dyDescent="0.2">
      <c r="A43" s="61" t="s">
        <v>35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</row>
    <row r="44" spans="1:105" s="2" customFormat="1" ht="10.5" customHeight="1" x14ac:dyDescent="0.25"/>
    <row r="45" spans="1:105" s="2" customFormat="1" ht="55.5" customHeight="1" x14ac:dyDescent="0.25">
      <c r="A45" s="46" t="s">
        <v>4</v>
      </c>
      <c r="B45" s="47"/>
      <c r="C45" s="47"/>
      <c r="D45" s="47"/>
      <c r="E45" s="47"/>
      <c r="F45" s="48"/>
      <c r="G45" s="46" t="s">
        <v>36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8"/>
      <c r="BW45" s="46" t="s">
        <v>37</v>
      </c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8"/>
      <c r="CM45" s="46" t="s">
        <v>38</v>
      </c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5"/>
    </row>
    <row r="46" spans="1:105" x14ac:dyDescent="0.2">
      <c r="A46" s="52">
        <v>1</v>
      </c>
      <c r="B46" s="52"/>
      <c r="C46" s="52"/>
      <c r="D46" s="52"/>
      <c r="E46" s="52"/>
      <c r="F46" s="52"/>
      <c r="G46" s="52">
        <v>2</v>
      </c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>
        <v>3</v>
      </c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>
        <v>4</v>
      </c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</row>
    <row r="47" spans="1:105" s="2" customFormat="1" ht="21.75" customHeight="1" x14ac:dyDescent="0.25">
      <c r="A47" s="38" t="s">
        <v>17</v>
      </c>
      <c r="B47" s="38"/>
      <c r="C47" s="38"/>
      <c r="D47" s="38"/>
      <c r="E47" s="38"/>
      <c r="F47" s="38"/>
      <c r="G47" s="9"/>
      <c r="H47" s="50" t="s">
        <v>39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1"/>
      <c r="BW47" s="40" t="s">
        <v>16</v>
      </c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1">
        <f>CM48</f>
        <v>2037310</v>
      </c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</row>
    <row r="48" spans="1:105" x14ac:dyDescent="0.2">
      <c r="A48" s="78" t="s">
        <v>40</v>
      </c>
      <c r="B48" s="79"/>
      <c r="C48" s="79"/>
      <c r="D48" s="79"/>
      <c r="E48" s="79"/>
      <c r="F48" s="80"/>
      <c r="G48" s="10"/>
      <c r="H48" s="84" t="s">
        <v>11</v>
      </c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5"/>
      <c r="BW48" s="86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8"/>
      <c r="CM48" s="92">
        <v>2037310</v>
      </c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4"/>
    </row>
    <row r="49" spans="1:105" x14ac:dyDescent="0.2">
      <c r="A49" s="81"/>
      <c r="B49" s="82"/>
      <c r="C49" s="82"/>
      <c r="D49" s="82"/>
      <c r="E49" s="82"/>
      <c r="F49" s="83"/>
      <c r="G49" s="11"/>
      <c r="H49" s="98" t="s">
        <v>41</v>
      </c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9"/>
      <c r="BW49" s="89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  <c r="CJ49" s="90"/>
      <c r="CK49" s="90"/>
      <c r="CL49" s="91"/>
      <c r="CM49" s="95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7"/>
    </row>
    <row r="50" spans="1:105" ht="13.5" customHeight="1" x14ac:dyDescent="0.2">
      <c r="A50" s="38" t="s">
        <v>42</v>
      </c>
      <c r="B50" s="38"/>
      <c r="C50" s="38"/>
      <c r="D50" s="38"/>
      <c r="E50" s="38"/>
      <c r="F50" s="38"/>
      <c r="G50" s="9"/>
      <c r="H50" s="76" t="s">
        <v>43</v>
      </c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7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</row>
    <row r="51" spans="1:105" ht="26.25" customHeight="1" x14ac:dyDescent="0.2">
      <c r="A51" s="38" t="s">
        <v>44</v>
      </c>
      <c r="B51" s="38"/>
      <c r="C51" s="38"/>
      <c r="D51" s="38"/>
      <c r="E51" s="38"/>
      <c r="F51" s="38"/>
      <c r="G51" s="9"/>
      <c r="H51" s="76" t="s">
        <v>45</v>
      </c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7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</row>
    <row r="52" spans="1:105" ht="26.25" customHeight="1" x14ac:dyDescent="0.2">
      <c r="A52" s="38" t="s">
        <v>18</v>
      </c>
      <c r="B52" s="38"/>
      <c r="C52" s="38"/>
      <c r="D52" s="38"/>
      <c r="E52" s="38"/>
      <c r="F52" s="38"/>
      <c r="G52" s="9"/>
      <c r="H52" s="50" t="s">
        <v>46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1"/>
      <c r="BW52" s="40" t="s">
        <v>16</v>
      </c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1">
        <f>CM53+CM56</f>
        <v>287020</v>
      </c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</row>
    <row r="53" spans="1:105" x14ac:dyDescent="0.2">
      <c r="A53" s="78" t="s">
        <v>47</v>
      </c>
      <c r="B53" s="79"/>
      <c r="C53" s="79"/>
      <c r="D53" s="79"/>
      <c r="E53" s="79"/>
      <c r="F53" s="80"/>
      <c r="G53" s="10"/>
      <c r="H53" s="84" t="s">
        <v>11</v>
      </c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5"/>
      <c r="BW53" s="86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  <c r="CJ53" s="87"/>
      <c r="CK53" s="87"/>
      <c r="CL53" s="88"/>
      <c r="CM53" s="92">
        <v>268500</v>
      </c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4"/>
    </row>
    <row r="54" spans="1:105" ht="25.5" customHeight="1" x14ac:dyDescent="0.2">
      <c r="A54" s="81"/>
      <c r="B54" s="82"/>
      <c r="C54" s="82"/>
      <c r="D54" s="82"/>
      <c r="E54" s="82"/>
      <c r="F54" s="83"/>
      <c r="G54" s="11"/>
      <c r="H54" s="98" t="s">
        <v>48</v>
      </c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9"/>
      <c r="BW54" s="89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91"/>
      <c r="CM54" s="95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7"/>
    </row>
    <row r="55" spans="1:105" ht="26.25" customHeight="1" x14ac:dyDescent="0.2">
      <c r="A55" s="38" t="s">
        <v>49</v>
      </c>
      <c r="B55" s="38"/>
      <c r="C55" s="38"/>
      <c r="D55" s="38"/>
      <c r="E55" s="38"/>
      <c r="F55" s="38"/>
      <c r="G55" s="9"/>
      <c r="H55" s="76" t="s">
        <v>50</v>
      </c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7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</row>
    <row r="56" spans="1:105" ht="27" customHeight="1" x14ac:dyDescent="0.2">
      <c r="A56" s="38" t="s">
        <v>51</v>
      </c>
      <c r="B56" s="38"/>
      <c r="C56" s="38"/>
      <c r="D56" s="38"/>
      <c r="E56" s="38"/>
      <c r="F56" s="38"/>
      <c r="G56" s="9"/>
      <c r="H56" s="76" t="s">
        <v>52</v>
      </c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7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1">
        <v>18520</v>
      </c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</row>
    <row r="57" spans="1:105" ht="27" customHeight="1" x14ac:dyDescent="0.2">
      <c r="A57" s="38" t="s">
        <v>53</v>
      </c>
      <c r="B57" s="38"/>
      <c r="C57" s="38"/>
      <c r="D57" s="38"/>
      <c r="E57" s="38"/>
      <c r="F57" s="38"/>
      <c r="G57" s="9"/>
      <c r="H57" s="76" t="s">
        <v>54</v>
      </c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7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</row>
    <row r="58" spans="1:105" ht="27" customHeight="1" x14ac:dyDescent="0.2">
      <c r="A58" s="38" t="s">
        <v>55</v>
      </c>
      <c r="B58" s="38"/>
      <c r="C58" s="38"/>
      <c r="D58" s="38"/>
      <c r="E58" s="38"/>
      <c r="F58" s="38"/>
      <c r="G58" s="9"/>
      <c r="H58" s="76" t="s">
        <v>54</v>
      </c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7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</row>
    <row r="59" spans="1:105" ht="26.25" customHeight="1" x14ac:dyDescent="0.2">
      <c r="A59" s="38" t="s">
        <v>19</v>
      </c>
      <c r="B59" s="38"/>
      <c r="C59" s="38"/>
      <c r="D59" s="38"/>
      <c r="E59" s="38"/>
      <c r="F59" s="38"/>
      <c r="G59" s="9"/>
      <c r="H59" s="50" t="s">
        <v>56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1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1">
        <v>472270</v>
      </c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</row>
    <row r="60" spans="1:105" ht="13.5" customHeight="1" x14ac:dyDescent="0.2">
      <c r="A60" s="38"/>
      <c r="B60" s="38"/>
      <c r="C60" s="38"/>
      <c r="D60" s="38"/>
      <c r="E60" s="38"/>
      <c r="F60" s="38"/>
      <c r="G60" s="56" t="s">
        <v>15</v>
      </c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8"/>
      <c r="BW60" s="40" t="s">
        <v>16</v>
      </c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1">
        <f>CM47+CM52+CM59</f>
        <v>2796600</v>
      </c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</row>
    <row r="61" spans="1:105" ht="13.5" customHeight="1" x14ac:dyDescent="0.2">
      <c r="A61" s="38"/>
      <c r="B61" s="38"/>
      <c r="C61" s="38"/>
      <c r="D61" s="38"/>
      <c r="E61" s="38"/>
      <c r="F61" s="38"/>
      <c r="G61" s="56" t="s">
        <v>11</v>
      </c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8"/>
      <c r="BW61" s="40" t="s">
        <v>16</v>
      </c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</row>
    <row r="62" spans="1:105" ht="13.5" customHeight="1" x14ac:dyDescent="0.2">
      <c r="A62" s="38"/>
      <c r="B62" s="38"/>
      <c r="C62" s="38"/>
      <c r="D62" s="38"/>
      <c r="E62" s="38"/>
      <c r="F62" s="38"/>
      <c r="G62" s="56" t="s">
        <v>112</v>
      </c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8"/>
      <c r="BW62" s="40" t="s">
        <v>16</v>
      </c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1">
        <v>382800</v>
      </c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</row>
    <row r="63" spans="1:105" ht="13.5" customHeight="1" x14ac:dyDescent="0.2">
      <c r="A63" s="38"/>
      <c r="B63" s="38"/>
      <c r="C63" s="38"/>
      <c r="D63" s="38"/>
      <c r="E63" s="38"/>
      <c r="F63" s="38"/>
      <c r="G63" s="56" t="s">
        <v>113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8"/>
      <c r="BW63" s="40" t="s">
        <v>16</v>
      </c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1">
        <v>2413800</v>
      </c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</row>
    <row r="64" spans="1:105" s="2" customFormat="1" ht="3.75" customHeight="1" x14ac:dyDescent="0.25"/>
    <row r="65" spans="1:105" s="12" customFormat="1" ht="48" customHeight="1" x14ac:dyDescent="0.2">
      <c r="A65" s="100" t="s">
        <v>57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/>
      <c r="CW65" s="101"/>
      <c r="CX65" s="101"/>
      <c r="CY65" s="101"/>
      <c r="CZ65" s="101"/>
      <c r="DA65" s="101"/>
    </row>
    <row r="66" spans="1:105" s="2" customFormat="1" ht="12" customHeight="1" x14ac:dyDescent="0.25"/>
    <row r="67" spans="1:105" s="4" customFormat="1" ht="27" customHeight="1" x14ac:dyDescent="0.2">
      <c r="A67" s="61" t="s">
        <v>168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</row>
    <row r="68" spans="1:105" s="2" customFormat="1" ht="6" customHeight="1" x14ac:dyDescent="0.25"/>
    <row r="69" spans="1:105" s="5" customFormat="1" ht="45" customHeight="1" x14ac:dyDescent="0.2">
      <c r="A69" s="46" t="s">
        <v>4</v>
      </c>
      <c r="B69" s="47"/>
      <c r="C69" s="47"/>
      <c r="D69" s="47"/>
      <c r="E69" s="47"/>
      <c r="F69" s="47"/>
      <c r="G69" s="48"/>
      <c r="H69" s="46" t="s">
        <v>59</v>
      </c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8"/>
      <c r="BD69" s="46" t="s">
        <v>60</v>
      </c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8"/>
      <c r="BT69" s="46" t="s">
        <v>61</v>
      </c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8"/>
      <c r="CJ69" s="46" t="s">
        <v>62</v>
      </c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8"/>
    </row>
    <row r="70" spans="1:105" s="6" customFormat="1" x14ac:dyDescent="0.2">
      <c r="A70" s="52">
        <v>1</v>
      </c>
      <c r="B70" s="52"/>
      <c r="C70" s="52"/>
      <c r="D70" s="52"/>
      <c r="E70" s="52"/>
      <c r="F70" s="52"/>
      <c r="G70" s="52"/>
      <c r="H70" s="52">
        <v>2</v>
      </c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>
        <v>3</v>
      </c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>
        <v>4</v>
      </c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>
        <v>5</v>
      </c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</row>
    <row r="71" spans="1:105" s="7" customFormat="1" ht="42" customHeight="1" x14ac:dyDescent="0.2">
      <c r="A71" s="38" t="s">
        <v>17</v>
      </c>
      <c r="B71" s="38"/>
      <c r="C71" s="38"/>
      <c r="D71" s="38"/>
      <c r="E71" s="38"/>
      <c r="F71" s="38"/>
      <c r="G71" s="38"/>
      <c r="H71" s="39" t="s">
        <v>146</v>
      </c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40">
        <v>0</v>
      </c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>
        <v>0</v>
      </c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>
        <v>0</v>
      </c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</row>
    <row r="72" spans="1:105" s="7" customFormat="1" ht="15" customHeight="1" x14ac:dyDescent="0.2">
      <c r="A72" s="38"/>
      <c r="B72" s="38"/>
      <c r="C72" s="38"/>
      <c r="D72" s="38"/>
      <c r="E72" s="38"/>
      <c r="F72" s="38"/>
      <c r="G72" s="38"/>
      <c r="H72" s="57" t="s">
        <v>15</v>
      </c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8"/>
      <c r="BD72" s="40" t="s">
        <v>16</v>
      </c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 t="s">
        <v>16</v>
      </c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>
        <v>0</v>
      </c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</row>
    <row r="73" spans="1:105" s="2" customFormat="1" ht="12" customHeight="1" x14ac:dyDescent="0.25"/>
    <row r="74" spans="1:105" s="4" customFormat="1" ht="14.25" x14ac:dyDescent="0.2">
      <c r="A74" s="45" t="s">
        <v>169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</row>
    <row r="75" spans="1:105" s="2" customFormat="1" ht="10.5" customHeight="1" x14ac:dyDescent="0.25"/>
    <row r="76" spans="1:105" s="4" customFormat="1" ht="14.25" x14ac:dyDescent="0.2">
      <c r="A76" s="45" t="s">
        <v>170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</row>
    <row r="77" spans="1:105" s="2" customFormat="1" ht="10.5" customHeight="1" x14ac:dyDescent="0.25"/>
    <row r="78" spans="1:105" s="5" customFormat="1" ht="45" customHeight="1" x14ac:dyDescent="0.2">
      <c r="A78" s="73" t="s">
        <v>4</v>
      </c>
      <c r="B78" s="74"/>
      <c r="C78" s="74"/>
      <c r="D78" s="74"/>
      <c r="E78" s="74"/>
      <c r="F78" s="74"/>
      <c r="G78" s="75"/>
      <c r="H78" s="73" t="s">
        <v>64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5"/>
      <c r="AP78" s="73" t="s">
        <v>72</v>
      </c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5"/>
      <c r="BF78" s="73" t="s">
        <v>73</v>
      </c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5"/>
      <c r="BV78" s="73" t="s">
        <v>74</v>
      </c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4"/>
      <c r="CH78" s="74"/>
      <c r="CI78" s="74"/>
      <c r="CJ78" s="74"/>
      <c r="CK78" s="75"/>
      <c r="CL78" s="73" t="s">
        <v>30</v>
      </c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  <c r="DA78" s="75"/>
    </row>
    <row r="79" spans="1:105" s="6" customFormat="1" x14ac:dyDescent="0.2">
      <c r="A79" s="52">
        <v>1</v>
      </c>
      <c r="B79" s="52"/>
      <c r="C79" s="52"/>
      <c r="D79" s="52"/>
      <c r="E79" s="52"/>
      <c r="F79" s="52"/>
      <c r="G79" s="52"/>
      <c r="H79" s="52">
        <v>2</v>
      </c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>
        <v>3</v>
      </c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>
        <v>4</v>
      </c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>
        <v>5</v>
      </c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  <c r="CH79" s="52"/>
      <c r="CI79" s="52"/>
      <c r="CJ79" s="52"/>
      <c r="CK79" s="52"/>
      <c r="CL79" s="52">
        <v>6</v>
      </c>
      <c r="CM79" s="52"/>
      <c r="CN79" s="52"/>
      <c r="CO79" s="52"/>
      <c r="CP79" s="52"/>
      <c r="CQ79" s="52"/>
      <c r="CR79" s="52"/>
      <c r="CS79" s="52"/>
      <c r="CT79" s="52"/>
      <c r="CU79" s="52"/>
      <c r="CV79" s="52"/>
      <c r="CW79" s="52"/>
      <c r="CX79" s="52"/>
      <c r="CY79" s="52"/>
      <c r="CZ79" s="52"/>
      <c r="DA79" s="52"/>
    </row>
    <row r="80" spans="1:105" s="7" customFormat="1" ht="15" customHeight="1" x14ac:dyDescent="0.2">
      <c r="A80" s="38" t="s">
        <v>17</v>
      </c>
      <c r="B80" s="38"/>
      <c r="C80" s="38"/>
      <c r="D80" s="38"/>
      <c r="E80" s="38"/>
      <c r="F80" s="38"/>
      <c r="G80" s="38"/>
      <c r="H80" s="39" t="s">
        <v>116</v>
      </c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40">
        <v>0</v>
      </c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>
        <v>0</v>
      </c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>
        <v>0</v>
      </c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1">
        <v>0</v>
      </c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</row>
    <row r="81" spans="1:105" s="7" customFormat="1" ht="15" customHeight="1" x14ac:dyDescent="0.2">
      <c r="A81" s="38" t="s">
        <v>18</v>
      </c>
      <c r="B81" s="38"/>
      <c r="C81" s="38"/>
      <c r="D81" s="38"/>
      <c r="E81" s="38"/>
      <c r="F81" s="38"/>
      <c r="G81" s="38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</row>
    <row r="82" spans="1:105" s="7" customFormat="1" ht="15" customHeight="1" x14ac:dyDescent="0.2">
      <c r="A82" s="38"/>
      <c r="B82" s="38"/>
      <c r="C82" s="38"/>
      <c r="D82" s="38"/>
      <c r="E82" s="38"/>
      <c r="F82" s="38"/>
      <c r="G82" s="38"/>
      <c r="H82" s="102" t="s">
        <v>75</v>
      </c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4"/>
      <c r="AP82" s="40" t="s">
        <v>16</v>
      </c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 t="s">
        <v>16</v>
      </c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 t="s">
        <v>16</v>
      </c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1">
        <v>0</v>
      </c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</row>
    <row r="83" spans="1:105" s="2" customFormat="1" ht="10.5" customHeight="1" x14ac:dyDescent="0.25"/>
    <row r="84" spans="1:105" s="2" customFormat="1" ht="12" customHeight="1" x14ac:dyDescent="0.25"/>
    <row r="85" spans="1:105" s="4" customFormat="1" ht="14.25" x14ac:dyDescent="0.2">
      <c r="A85" s="45" t="s">
        <v>171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45"/>
      <c r="CY85" s="45"/>
      <c r="CZ85" s="45"/>
      <c r="DA85" s="45"/>
    </row>
    <row r="86" spans="1:105" s="2" customFormat="1" ht="10.5" customHeight="1" x14ac:dyDescent="0.25"/>
    <row r="87" spans="1:105" s="2" customFormat="1" ht="30" customHeight="1" x14ac:dyDescent="0.25">
      <c r="A87" s="46" t="s">
        <v>4</v>
      </c>
      <c r="B87" s="47"/>
      <c r="C87" s="47"/>
      <c r="D87" s="47"/>
      <c r="E87" s="47"/>
      <c r="F87" s="47"/>
      <c r="G87" s="48"/>
      <c r="H87" s="46" t="s">
        <v>64</v>
      </c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8"/>
      <c r="BT87" s="46" t="s">
        <v>94</v>
      </c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8"/>
      <c r="CJ87" s="46" t="s">
        <v>95</v>
      </c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8"/>
    </row>
    <row r="88" spans="1:105" x14ac:dyDescent="0.2">
      <c r="A88" s="52">
        <v>1</v>
      </c>
      <c r="B88" s="52"/>
      <c r="C88" s="52"/>
      <c r="D88" s="52"/>
      <c r="E88" s="52"/>
      <c r="F88" s="52"/>
      <c r="G88" s="52"/>
      <c r="H88" s="52">
        <v>2</v>
      </c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>
        <v>3</v>
      </c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>
        <v>4</v>
      </c>
      <c r="CK88" s="52"/>
      <c r="CL88" s="52"/>
      <c r="CM88" s="52"/>
      <c r="CN88" s="52"/>
      <c r="CO88" s="52"/>
      <c r="CP88" s="52"/>
      <c r="CQ88" s="52"/>
      <c r="CR88" s="52"/>
      <c r="CS88" s="52"/>
      <c r="CT88" s="52"/>
      <c r="CU88" s="52"/>
      <c r="CV88" s="52"/>
      <c r="CW88" s="52"/>
      <c r="CX88" s="52"/>
      <c r="CY88" s="52"/>
      <c r="CZ88" s="52"/>
      <c r="DA88" s="52"/>
    </row>
    <row r="89" spans="1:105" s="2" customFormat="1" ht="15" customHeight="1" x14ac:dyDescent="0.25">
      <c r="A89" s="38" t="s">
        <v>17</v>
      </c>
      <c r="B89" s="38"/>
      <c r="C89" s="38"/>
      <c r="D89" s="38"/>
      <c r="E89" s="38"/>
      <c r="F89" s="38"/>
      <c r="G89" s="38"/>
      <c r="H89" s="49" t="s">
        <v>155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1"/>
      <c r="BT89" s="40">
        <v>1</v>
      </c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1">
        <v>0</v>
      </c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</row>
    <row r="90" spans="1:105" s="2" customFormat="1" ht="15" customHeight="1" x14ac:dyDescent="0.25">
      <c r="A90" s="38" t="s">
        <v>18</v>
      </c>
      <c r="B90" s="38"/>
      <c r="C90" s="38"/>
      <c r="D90" s="38"/>
      <c r="E90" s="38"/>
      <c r="F90" s="38"/>
      <c r="G90" s="38"/>
      <c r="H90" s="49" t="s">
        <v>156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1"/>
      <c r="BT90" s="40">
        <v>1</v>
      </c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1">
        <v>0</v>
      </c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</row>
    <row r="91" spans="1:105" s="2" customFormat="1" ht="15" customHeight="1" x14ac:dyDescent="0.25">
      <c r="A91" s="38" t="s">
        <v>19</v>
      </c>
      <c r="B91" s="38"/>
      <c r="C91" s="38"/>
      <c r="D91" s="38"/>
      <c r="E91" s="38"/>
      <c r="F91" s="38"/>
      <c r="G91" s="38"/>
      <c r="H91" s="49" t="s">
        <v>157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1"/>
      <c r="BT91" s="40">
        <v>1</v>
      </c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1">
        <v>22770</v>
      </c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</row>
    <row r="92" spans="1:105" s="2" customFormat="1" ht="15" customHeight="1" x14ac:dyDescent="0.25">
      <c r="A92" s="38" t="s">
        <v>23</v>
      </c>
      <c r="B92" s="38"/>
      <c r="C92" s="38"/>
      <c r="D92" s="38"/>
      <c r="E92" s="38"/>
      <c r="F92" s="38"/>
      <c r="G92" s="38"/>
      <c r="H92" s="49" t="s">
        <v>158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1"/>
      <c r="BT92" s="40">
        <v>1</v>
      </c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1">
        <v>0</v>
      </c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</row>
    <row r="93" spans="1:105" s="2" customFormat="1" ht="15" customHeight="1" x14ac:dyDescent="0.25">
      <c r="A93" s="38"/>
      <c r="B93" s="38"/>
      <c r="C93" s="38"/>
      <c r="D93" s="38"/>
      <c r="E93" s="38"/>
      <c r="F93" s="38"/>
      <c r="G93" s="38"/>
      <c r="H93" s="53" t="s">
        <v>15</v>
      </c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5"/>
      <c r="BT93" s="40" t="s">
        <v>16</v>
      </c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1">
        <f>CJ89+CJ90+CJ92+CJ91</f>
        <v>22770</v>
      </c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</row>
    <row r="94" spans="1:105" s="2" customFormat="1" ht="12" customHeight="1" x14ac:dyDescent="0.25"/>
    <row r="95" spans="1:105" s="4" customFormat="1" ht="28.5" customHeight="1" x14ac:dyDescent="0.2">
      <c r="A95" s="61" t="s">
        <v>172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</row>
    <row r="96" spans="1:105" s="2" customFormat="1" ht="10.5" customHeight="1" x14ac:dyDescent="0.25"/>
    <row r="97" spans="1:161" s="5" customFormat="1" ht="30" customHeight="1" x14ac:dyDescent="0.2">
      <c r="A97" s="46" t="s">
        <v>4</v>
      </c>
      <c r="B97" s="47"/>
      <c r="C97" s="47"/>
      <c r="D97" s="47"/>
      <c r="E97" s="47"/>
      <c r="F97" s="47"/>
      <c r="G97" s="48"/>
      <c r="H97" s="46" t="s">
        <v>64</v>
      </c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8"/>
      <c r="BD97" s="46" t="s">
        <v>86</v>
      </c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8"/>
      <c r="BT97" s="46" t="s">
        <v>97</v>
      </c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8"/>
      <c r="CJ97" s="46" t="s">
        <v>98</v>
      </c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8"/>
    </row>
    <row r="98" spans="1:161" s="6" customFormat="1" x14ac:dyDescent="0.2">
      <c r="A98" s="52"/>
      <c r="B98" s="52"/>
      <c r="C98" s="52"/>
      <c r="D98" s="52"/>
      <c r="E98" s="52"/>
      <c r="F98" s="52"/>
      <c r="G98" s="52"/>
      <c r="H98" s="52">
        <v>1</v>
      </c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>
        <v>2</v>
      </c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>
        <v>3</v>
      </c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>
        <v>4</v>
      </c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</row>
    <row r="99" spans="1:161" s="7" customFormat="1" ht="15" customHeight="1" x14ac:dyDescent="0.2">
      <c r="A99" s="38" t="s">
        <v>17</v>
      </c>
      <c r="B99" s="38"/>
      <c r="C99" s="38"/>
      <c r="D99" s="38"/>
      <c r="E99" s="38"/>
      <c r="F99" s="38"/>
      <c r="G99" s="38"/>
      <c r="H99" s="39" t="s">
        <v>135</v>
      </c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1">
        <v>106000</v>
      </c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</row>
    <row r="100" spans="1:161" s="7" customFormat="1" ht="15" customHeight="1" x14ac:dyDescent="0.2">
      <c r="A100" s="38" t="s">
        <v>18</v>
      </c>
      <c r="B100" s="38"/>
      <c r="C100" s="38"/>
      <c r="D100" s="38"/>
      <c r="E100" s="38"/>
      <c r="F100" s="38"/>
      <c r="G100" s="38"/>
      <c r="H100" s="39" t="s">
        <v>136</v>
      </c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1">
        <v>0</v>
      </c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</row>
    <row r="101" spans="1:161" s="7" customFormat="1" ht="15" customHeight="1" x14ac:dyDescent="0.2">
      <c r="A101" s="38" t="s">
        <v>19</v>
      </c>
      <c r="B101" s="38"/>
      <c r="C101" s="38"/>
      <c r="D101" s="38"/>
      <c r="E101" s="38"/>
      <c r="F101" s="38"/>
      <c r="G101" s="38"/>
      <c r="H101" s="39" t="s">
        <v>137</v>
      </c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1">
        <f>187300-22770</f>
        <v>164530</v>
      </c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</row>
    <row r="102" spans="1:161" s="7" customFormat="1" ht="15" customHeight="1" x14ac:dyDescent="0.2">
      <c r="A102" s="38"/>
      <c r="B102" s="38"/>
      <c r="C102" s="38"/>
      <c r="D102" s="38"/>
      <c r="E102" s="38"/>
      <c r="F102" s="38"/>
      <c r="G102" s="38"/>
      <c r="H102" s="57" t="s">
        <v>15</v>
      </c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8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 t="s">
        <v>16</v>
      </c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1">
        <f>CJ99+CJ100+CJ101</f>
        <v>270530</v>
      </c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</row>
    <row r="104" spans="1:161" s="4" customFormat="1" ht="24.75" customHeight="1" x14ac:dyDescent="0.2">
      <c r="A104" s="8" t="s">
        <v>133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106">
        <f>EO22+CJ31+CM60+CL82+CJ93+CJ102+CJ72</f>
        <v>12355100</v>
      </c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</row>
    <row r="105" spans="1:161" ht="13.5" customHeight="1" x14ac:dyDescent="0.2">
      <c r="A105" s="42"/>
      <c r="B105" s="42"/>
      <c r="C105" s="42"/>
      <c r="D105" s="42"/>
      <c r="E105" s="42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</row>
    <row r="106" spans="1:161" ht="13.5" customHeight="1" x14ac:dyDescent="0.2">
      <c r="A106" s="42"/>
      <c r="B106" s="42"/>
      <c r="C106" s="42"/>
      <c r="D106" s="42"/>
      <c r="E106" s="42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</row>
    <row r="107" spans="1:161" ht="13.5" customHeight="1" x14ac:dyDescent="0.2">
      <c r="A107" s="42"/>
      <c r="B107" s="42"/>
      <c r="C107" s="42"/>
      <c r="D107" s="42"/>
      <c r="E107" s="42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</row>
  </sheetData>
  <mergeCells count="399">
    <mergeCell ref="CQ11:DH11"/>
    <mergeCell ref="A9:F9"/>
    <mergeCell ref="G9:X9"/>
    <mergeCell ref="Y9:AN9"/>
    <mergeCell ref="AO9:BE9"/>
    <mergeCell ref="A10:FE10"/>
    <mergeCell ref="A11:F11"/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  <mergeCell ref="A12:F12"/>
    <mergeCell ref="G12:X12"/>
    <mergeCell ref="Y12:AN12"/>
    <mergeCell ref="AO12:BE12"/>
    <mergeCell ref="BF12:BW12"/>
    <mergeCell ref="BX12:CP12"/>
    <mergeCell ref="EO11:FE11"/>
    <mergeCell ref="CQ9:DH9"/>
    <mergeCell ref="DI9:DX9"/>
    <mergeCell ref="DY9:EN9"/>
    <mergeCell ref="EO9:FE9"/>
    <mergeCell ref="CQ12:DH12"/>
    <mergeCell ref="DI12:DX12"/>
    <mergeCell ref="DY12:EN12"/>
    <mergeCell ref="EO12:FE12"/>
    <mergeCell ref="G11:X11"/>
    <mergeCell ref="Y11:AN11"/>
    <mergeCell ref="AO11:BE11"/>
    <mergeCell ref="BF11:BW11"/>
    <mergeCell ref="DI11:DX11"/>
    <mergeCell ref="DY11:EN11"/>
    <mergeCell ref="BF9:BW9"/>
    <mergeCell ref="BX9:CP9"/>
    <mergeCell ref="BX11:CP11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A13:F13"/>
    <mergeCell ref="G13:X13"/>
    <mergeCell ref="Y13:AN13"/>
    <mergeCell ref="AO13:BE13"/>
    <mergeCell ref="BF13:BW13"/>
    <mergeCell ref="BX13:CP13"/>
    <mergeCell ref="EO13:FE13"/>
    <mergeCell ref="CQ14:DH14"/>
    <mergeCell ref="DI14:DX14"/>
    <mergeCell ref="DY14:EN14"/>
    <mergeCell ref="EO17:FE17"/>
    <mergeCell ref="EO14:FE14"/>
    <mergeCell ref="A15:X15"/>
    <mergeCell ref="Y15:AN15"/>
    <mergeCell ref="AO15:BE15"/>
    <mergeCell ref="BF15:BW15"/>
    <mergeCell ref="BX15:CP15"/>
    <mergeCell ref="CQ15:DH15"/>
    <mergeCell ref="DI15:DX15"/>
    <mergeCell ref="DY15:EN15"/>
    <mergeCell ref="A16:FE16"/>
    <mergeCell ref="A17:F17"/>
    <mergeCell ref="G17:X17"/>
    <mergeCell ref="Y17:AN17"/>
    <mergeCell ref="AO17:BE17"/>
    <mergeCell ref="BF17:BW17"/>
    <mergeCell ref="BX17:CP17"/>
    <mergeCell ref="CQ17:DH17"/>
    <mergeCell ref="DI17:DX17"/>
    <mergeCell ref="DY17:EN17"/>
    <mergeCell ref="EO19:FE19"/>
    <mergeCell ref="A18:F18"/>
    <mergeCell ref="G18:X18"/>
    <mergeCell ref="Y18:AN18"/>
    <mergeCell ref="AO18:BE18"/>
    <mergeCell ref="BF18:BW18"/>
    <mergeCell ref="BX18:CP18"/>
    <mergeCell ref="CQ18:DH18"/>
    <mergeCell ref="DI18:DX18"/>
    <mergeCell ref="DY18:EN18"/>
    <mergeCell ref="EO18:FE18"/>
    <mergeCell ref="A19:F19"/>
    <mergeCell ref="G19:X19"/>
    <mergeCell ref="Y19:AN19"/>
    <mergeCell ref="AO19:BE19"/>
    <mergeCell ref="BF19:BW19"/>
    <mergeCell ref="BX19:CP19"/>
    <mergeCell ref="EO22:FE22"/>
    <mergeCell ref="EO20:FE20"/>
    <mergeCell ref="A21:X21"/>
    <mergeCell ref="Y21:AN21"/>
    <mergeCell ref="AO21:BE21"/>
    <mergeCell ref="BF21:BW21"/>
    <mergeCell ref="BX21:CP21"/>
    <mergeCell ref="CQ19:DH19"/>
    <mergeCell ref="DI19:DX19"/>
    <mergeCell ref="DY19:EN19"/>
    <mergeCell ref="EO21:FE21"/>
    <mergeCell ref="A20:F20"/>
    <mergeCell ref="G20:X20"/>
    <mergeCell ref="Y20:AN20"/>
    <mergeCell ref="AO20:BE20"/>
    <mergeCell ref="BF20:BW20"/>
    <mergeCell ref="BX20:CP20"/>
    <mergeCell ref="CQ21:DH21"/>
    <mergeCell ref="DI21:DX21"/>
    <mergeCell ref="DY21:EN21"/>
    <mergeCell ref="BX22:CP22"/>
    <mergeCell ref="CQ22:DH22"/>
    <mergeCell ref="DI22:DX22"/>
    <mergeCell ref="DY22:EN22"/>
    <mergeCell ref="CQ20:DH20"/>
    <mergeCell ref="DI20:DX20"/>
    <mergeCell ref="DY20:EN20"/>
    <mergeCell ref="A22:X22"/>
    <mergeCell ref="Y22:AN22"/>
    <mergeCell ref="AO22:BE22"/>
    <mergeCell ref="BF22:BW22"/>
    <mergeCell ref="CJ28:DA28"/>
    <mergeCell ref="A27:F27"/>
    <mergeCell ref="G27:AD27"/>
    <mergeCell ref="AE27:BC27"/>
    <mergeCell ref="BD27:BS27"/>
    <mergeCell ref="BT27:CI27"/>
    <mergeCell ref="A28:F28"/>
    <mergeCell ref="A29:F29"/>
    <mergeCell ref="G29:AD29"/>
    <mergeCell ref="AE29:BC29"/>
    <mergeCell ref="BD29:BS29"/>
    <mergeCell ref="BT31:CI31"/>
    <mergeCell ref="BD31:BS31"/>
    <mergeCell ref="A24:DZ24"/>
    <mergeCell ref="A26:F26"/>
    <mergeCell ref="G26:AD26"/>
    <mergeCell ref="AE26:BC26"/>
    <mergeCell ref="BD26:BS26"/>
    <mergeCell ref="BT26:CI26"/>
    <mergeCell ref="CJ26:DA26"/>
    <mergeCell ref="CJ27:DA27"/>
    <mergeCell ref="G28:AD28"/>
    <mergeCell ref="AE28:BC28"/>
    <mergeCell ref="BD28:BS28"/>
    <mergeCell ref="BT28:CI28"/>
    <mergeCell ref="BT29:CI29"/>
    <mergeCell ref="CJ29:DA29"/>
    <mergeCell ref="CJ31:DA31"/>
    <mergeCell ref="A30:F30"/>
    <mergeCell ref="G30:AD30"/>
    <mergeCell ref="AE30:BC30"/>
    <mergeCell ref="BD30:BS30"/>
    <mergeCell ref="BT30:CI30"/>
    <mergeCell ref="CJ30:DA30"/>
    <mergeCell ref="A31:F31"/>
    <mergeCell ref="G31:AD31"/>
    <mergeCell ref="AE31:BC31"/>
    <mergeCell ref="A36:F36"/>
    <mergeCell ref="G36:AD36"/>
    <mergeCell ref="AE36:AY36"/>
    <mergeCell ref="AZ36:BQ36"/>
    <mergeCell ref="BR36:CI36"/>
    <mergeCell ref="CJ36:DA36"/>
    <mergeCell ref="CJ37:DA37"/>
    <mergeCell ref="A39:F39"/>
    <mergeCell ref="G39:AD39"/>
    <mergeCell ref="AE39:AY39"/>
    <mergeCell ref="AZ39:BQ39"/>
    <mergeCell ref="A37:F37"/>
    <mergeCell ref="G37:AD37"/>
    <mergeCell ref="A33:DA33"/>
    <mergeCell ref="A35:F35"/>
    <mergeCell ref="G35:AD35"/>
    <mergeCell ref="AE35:AY35"/>
    <mergeCell ref="AZ35:BQ35"/>
    <mergeCell ref="BR35:CI35"/>
    <mergeCell ref="CJ35:DA35"/>
    <mergeCell ref="A46:F46"/>
    <mergeCell ref="G46:BV46"/>
    <mergeCell ref="AE37:AY37"/>
    <mergeCell ref="AZ37:BQ37"/>
    <mergeCell ref="BR39:CI39"/>
    <mergeCell ref="A47:F47"/>
    <mergeCell ref="H47:BV47"/>
    <mergeCell ref="BW47:CL47"/>
    <mergeCell ref="CM47:DA47"/>
    <mergeCell ref="BW46:CL46"/>
    <mergeCell ref="CM46:DA46"/>
    <mergeCell ref="A43:DA43"/>
    <mergeCell ref="A45:F45"/>
    <mergeCell ref="G45:BV45"/>
    <mergeCell ref="BW45:CL45"/>
    <mergeCell ref="CM45:DA45"/>
    <mergeCell ref="CJ39:DA39"/>
    <mergeCell ref="A38:F38"/>
    <mergeCell ref="G38:AD38"/>
    <mergeCell ref="AE38:AY38"/>
    <mergeCell ref="AZ38:BQ38"/>
    <mergeCell ref="BR38:CI38"/>
    <mergeCell ref="CJ38:DA38"/>
    <mergeCell ref="BR37:CI37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53:F54"/>
    <mergeCell ref="H53:BV53"/>
    <mergeCell ref="BW53:CL54"/>
    <mergeCell ref="CM53:DA54"/>
    <mergeCell ref="H54:BV54"/>
    <mergeCell ref="A52:F52"/>
    <mergeCell ref="H52:BV52"/>
    <mergeCell ref="BW52:CL52"/>
    <mergeCell ref="CM52:DA52"/>
    <mergeCell ref="A57:F57"/>
    <mergeCell ref="H57:BV57"/>
    <mergeCell ref="BW57:CL57"/>
    <mergeCell ref="CM57:DA57"/>
    <mergeCell ref="A56:F56"/>
    <mergeCell ref="H56:BV56"/>
    <mergeCell ref="BW56:CL56"/>
    <mergeCell ref="CM56:DA56"/>
    <mergeCell ref="A55:F55"/>
    <mergeCell ref="H55:BV55"/>
    <mergeCell ref="BW55:CL55"/>
    <mergeCell ref="CM55:DA55"/>
    <mergeCell ref="A60:F60"/>
    <mergeCell ref="G60:BV60"/>
    <mergeCell ref="BW60:CL60"/>
    <mergeCell ref="CM60:DA60"/>
    <mergeCell ref="A59:F59"/>
    <mergeCell ref="H59:BV59"/>
    <mergeCell ref="BW59:CL59"/>
    <mergeCell ref="CM59:DA59"/>
    <mergeCell ref="A58:F58"/>
    <mergeCell ref="H58:BV58"/>
    <mergeCell ref="BW58:CL58"/>
    <mergeCell ref="CM58:DA58"/>
    <mergeCell ref="A61:F61"/>
    <mergeCell ref="G61:BV61"/>
    <mergeCell ref="BW61:CL61"/>
    <mergeCell ref="CM61:DA61"/>
    <mergeCell ref="A62:F62"/>
    <mergeCell ref="G62:BV62"/>
    <mergeCell ref="BW62:CL62"/>
    <mergeCell ref="CM62:DA62"/>
    <mergeCell ref="A63:F63"/>
    <mergeCell ref="G63:BV63"/>
    <mergeCell ref="BW63:CL63"/>
    <mergeCell ref="CM63:DA63"/>
    <mergeCell ref="A67:DA67"/>
    <mergeCell ref="A69:G69"/>
    <mergeCell ref="H69:BC69"/>
    <mergeCell ref="BD69:BS69"/>
    <mergeCell ref="BT69:CI69"/>
    <mergeCell ref="CJ69:DA69"/>
    <mergeCell ref="A65:DA65"/>
    <mergeCell ref="CJ70:DA70"/>
    <mergeCell ref="A71:G71"/>
    <mergeCell ref="H71:BC71"/>
    <mergeCell ref="BD71:BS71"/>
    <mergeCell ref="BT71:CI71"/>
    <mergeCell ref="CJ71:DA71"/>
    <mergeCell ref="A70:G70"/>
    <mergeCell ref="H70:BC70"/>
    <mergeCell ref="BD70:BS70"/>
    <mergeCell ref="BT70:CI70"/>
    <mergeCell ref="A72:G72"/>
    <mergeCell ref="H72:BC72"/>
    <mergeCell ref="BD72:BS72"/>
    <mergeCell ref="BT72:CI72"/>
    <mergeCell ref="CJ72:DA72"/>
    <mergeCell ref="A74:DA74"/>
    <mergeCell ref="A76:DA76"/>
    <mergeCell ref="A78:G78"/>
    <mergeCell ref="H78:AO78"/>
    <mergeCell ref="AP78:BE78"/>
    <mergeCell ref="BF78:BU78"/>
    <mergeCell ref="BV78:CK78"/>
    <mergeCell ref="CL78:DA78"/>
    <mergeCell ref="AP80:BE80"/>
    <mergeCell ref="BF80:BU80"/>
    <mergeCell ref="A81:G81"/>
    <mergeCell ref="H81:AO81"/>
    <mergeCell ref="AP81:BE81"/>
    <mergeCell ref="BF81:BU81"/>
    <mergeCell ref="BV81:CK81"/>
    <mergeCell ref="CL81:DA81"/>
    <mergeCell ref="BV80:CK80"/>
    <mergeCell ref="CL80:DA80"/>
    <mergeCell ref="A79:G79"/>
    <mergeCell ref="H79:AO79"/>
    <mergeCell ref="AP79:BE79"/>
    <mergeCell ref="BF79:BU79"/>
    <mergeCell ref="BV79:CK79"/>
    <mergeCell ref="CL79:DA79"/>
    <mergeCell ref="A80:G80"/>
    <mergeCell ref="H80:AO80"/>
    <mergeCell ref="BD98:BS98"/>
    <mergeCell ref="CJ88:DA88"/>
    <mergeCell ref="A85:DA85"/>
    <mergeCell ref="A87:G87"/>
    <mergeCell ref="H87:BS87"/>
    <mergeCell ref="BT87:CI87"/>
    <mergeCell ref="CJ87:DA87"/>
    <mergeCell ref="A82:G82"/>
    <mergeCell ref="H82:AO82"/>
    <mergeCell ref="AP82:BE82"/>
    <mergeCell ref="BF82:BU82"/>
    <mergeCell ref="A88:G88"/>
    <mergeCell ref="H88:BS88"/>
    <mergeCell ref="BT88:CI88"/>
    <mergeCell ref="BV82:CK82"/>
    <mergeCell ref="CL82:DA82"/>
    <mergeCell ref="A106:F106"/>
    <mergeCell ref="BW106:CL106"/>
    <mergeCell ref="A92:G92"/>
    <mergeCell ref="H92:BS92"/>
    <mergeCell ref="BT92:CI92"/>
    <mergeCell ref="CJ92:DA92"/>
    <mergeCell ref="A95:DA95"/>
    <mergeCell ref="A97:G97"/>
    <mergeCell ref="H97:BC97"/>
    <mergeCell ref="BD97:BS97"/>
    <mergeCell ref="BT97:CI97"/>
    <mergeCell ref="CJ97:DA97"/>
    <mergeCell ref="A93:G93"/>
    <mergeCell ref="H93:BS93"/>
    <mergeCell ref="BT93:CI93"/>
    <mergeCell ref="CJ93:DA93"/>
    <mergeCell ref="CJ98:DA98"/>
    <mergeCell ref="A99:G99"/>
    <mergeCell ref="H99:BC99"/>
    <mergeCell ref="BD99:BS99"/>
    <mergeCell ref="BT99:CI99"/>
    <mergeCell ref="CJ99:DA99"/>
    <mergeCell ref="A98:G98"/>
    <mergeCell ref="H98:BC98"/>
    <mergeCell ref="G106:BV106"/>
    <mergeCell ref="BT98:CI98"/>
    <mergeCell ref="A107:F107"/>
    <mergeCell ref="G107:BV107"/>
    <mergeCell ref="BW107:CL107"/>
    <mergeCell ref="A105:F105"/>
    <mergeCell ref="CJ100:DA100"/>
    <mergeCell ref="A101:G101"/>
    <mergeCell ref="H101:BC101"/>
    <mergeCell ref="BD101:BS101"/>
    <mergeCell ref="BT101:CI101"/>
    <mergeCell ref="CJ101:DA101"/>
    <mergeCell ref="A100:G100"/>
    <mergeCell ref="H100:BC100"/>
    <mergeCell ref="BD100:BS100"/>
    <mergeCell ref="BT100:CI100"/>
    <mergeCell ref="A102:G102"/>
    <mergeCell ref="H102:BC102"/>
    <mergeCell ref="BD102:BS102"/>
    <mergeCell ref="BT102:CI102"/>
    <mergeCell ref="CJ102:DA102"/>
    <mergeCell ref="BW104:CL104"/>
    <mergeCell ref="G105:BV105"/>
    <mergeCell ref="BW105:CL105"/>
    <mergeCell ref="A89:G89"/>
    <mergeCell ref="H89:BS89"/>
    <mergeCell ref="BT89:CI89"/>
    <mergeCell ref="CJ89:DA89"/>
    <mergeCell ref="A90:G90"/>
    <mergeCell ref="H90:BS90"/>
    <mergeCell ref="BT90:CI90"/>
    <mergeCell ref="CJ90:DA90"/>
    <mergeCell ref="A91:G91"/>
    <mergeCell ref="H91:BS91"/>
    <mergeCell ref="BT91:CI91"/>
    <mergeCell ref="CJ91:DA91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4"/>
  <sheetViews>
    <sheetView topLeftCell="A62" zoomScaleNormal="100" zoomScaleSheetLayoutView="100" workbookViewId="0">
      <selection sqref="A1:XFD84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05" t="s">
        <v>159</v>
      </c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  <c r="EK1" s="105"/>
      <c r="EL1" s="105"/>
      <c r="EM1" s="105"/>
      <c r="EN1" s="105"/>
      <c r="EO1" s="105"/>
      <c r="EP1" s="105"/>
      <c r="EQ1" s="105"/>
      <c r="ER1" s="105"/>
      <c r="ES1" s="105"/>
      <c r="ET1" s="105"/>
      <c r="EU1" s="105"/>
      <c r="EV1" s="105"/>
      <c r="EW1" s="105"/>
      <c r="EX1" s="105"/>
      <c r="EY1" s="105"/>
      <c r="EZ1" s="105"/>
      <c r="FA1" s="105"/>
      <c r="FB1" s="105"/>
      <c r="FC1" s="105"/>
      <c r="FD1" s="105"/>
      <c r="FE1" s="105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</row>
    <row r="3" spans="1:161" s="3" customFormat="1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</row>
    <row r="4" spans="1:161" s="2" customFormat="1" ht="15" x14ac:dyDescent="0.25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</row>
    <row r="5" spans="1:161" s="2" customFormat="1" ht="15" x14ac:dyDescent="0.25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</row>
    <row r="6" spans="1:161" s="21" customFormat="1" ht="13.5" customHeight="1" x14ac:dyDescent="0.2">
      <c r="A6" s="46" t="s">
        <v>4</v>
      </c>
      <c r="B6" s="47"/>
      <c r="C6" s="47"/>
      <c r="D6" s="47"/>
      <c r="E6" s="47"/>
      <c r="F6" s="48"/>
      <c r="G6" s="46" t="s">
        <v>5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8"/>
      <c r="Y6" s="46" t="s">
        <v>6</v>
      </c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8"/>
      <c r="AO6" s="73" t="s">
        <v>7</v>
      </c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5"/>
      <c r="DI6" s="46" t="s">
        <v>8</v>
      </c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8"/>
      <c r="DY6" s="46" t="s">
        <v>103</v>
      </c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8"/>
      <c r="EO6" s="46" t="s">
        <v>9</v>
      </c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8"/>
    </row>
    <row r="7" spans="1:161" s="21" customFormat="1" ht="13.5" customHeight="1" x14ac:dyDescent="0.2">
      <c r="A7" s="68"/>
      <c r="B7" s="69"/>
      <c r="C7" s="69"/>
      <c r="D7" s="69"/>
      <c r="E7" s="69"/>
      <c r="F7" s="70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70"/>
      <c r="Y7" s="68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70"/>
      <c r="AO7" s="46" t="s">
        <v>10</v>
      </c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8"/>
      <c r="BF7" s="73" t="s">
        <v>11</v>
      </c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5"/>
      <c r="DI7" s="68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70"/>
      <c r="DY7" s="68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70"/>
      <c r="EO7" s="68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70"/>
    </row>
    <row r="8" spans="1:161" s="21" customFormat="1" ht="39.75" customHeight="1" x14ac:dyDescent="0.2">
      <c r="A8" s="62"/>
      <c r="B8" s="63"/>
      <c r="C8" s="63"/>
      <c r="D8" s="63"/>
      <c r="E8" s="63"/>
      <c r="F8" s="64"/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4"/>
      <c r="Y8" s="62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62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4"/>
      <c r="BF8" s="71" t="s">
        <v>12</v>
      </c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 t="s">
        <v>13</v>
      </c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 t="s">
        <v>14</v>
      </c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62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4"/>
      <c r="DY8" s="62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4"/>
      <c r="EO8" s="62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4"/>
    </row>
    <row r="9" spans="1:161" s="6" customFormat="1" x14ac:dyDescent="0.2">
      <c r="A9" s="52">
        <v>1</v>
      </c>
      <c r="B9" s="52"/>
      <c r="C9" s="52"/>
      <c r="D9" s="52"/>
      <c r="E9" s="52"/>
      <c r="F9" s="52"/>
      <c r="G9" s="52">
        <v>2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>
        <v>3</v>
      </c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>
        <v>4</v>
      </c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>
        <v>5</v>
      </c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>
        <v>6</v>
      </c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>
        <v>7</v>
      </c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>
        <v>8</v>
      </c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>
        <v>9</v>
      </c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>
        <v>10</v>
      </c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</row>
    <row r="10" spans="1:161" s="7" customFormat="1" ht="15" customHeight="1" x14ac:dyDescent="0.2">
      <c r="A10" s="65" t="s">
        <v>105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7"/>
    </row>
    <row r="11" spans="1:161" s="7" customFormat="1" ht="27.75" customHeight="1" x14ac:dyDescent="0.2">
      <c r="A11" s="38" t="s">
        <v>17</v>
      </c>
      <c r="B11" s="38"/>
      <c r="C11" s="38"/>
      <c r="D11" s="38"/>
      <c r="E11" s="38"/>
      <c r="F11" s="38"/>
      <c r="G11" s="39" t="s">
        <v>22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40">
        <v>8</v>
      </c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>
        <f>BF11+BX11+CQ11</f>
        <v>4717</v>
      </c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>
        <v>0</v>
      </c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>
        <v>0</v>
      </c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>
        <v>4717</v>
      </c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>
        <v>20</v>
      </c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>
        <v>1.7</v>
      </c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1">
        <f>Y11*AO11*12*1.7-74.4</f>
        <v>769740</v>
      </c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</row>
    <row r="12" spans="1:161" s="7" customFormat="1" ht="15" customHeight="1" x14ac:dyDescent="0.2">
      <c r="A12" s="56" t="s">
        <v>107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8"/>
      <c r="Y12" s="40" t="s">
        <v>16</v>
      </c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 t="s">
        <v>16</v>
      </c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 t="s">
        <v>16</v>
      </c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 t="s">
        <v>16</v>
      </c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 t="s">
        <v>16</v>
      </c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 t="s">
        <v>16</v>
      </c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1">
        <f>EO11</f>
        <v>769740</v>
      </c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</row>
    <row r="13" spans="1:161" s="7" customFormat="1" ht="15" customHeight="1" x14ac:dyDescent="0.2">
      <c r="A13" s="56" t="s">
        <v>108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Y13" s="40" t="s">
        <v>16</v>
      </c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 t="s">
        <v>16</v>
      </c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 t="s">
        <v>16</v>
      </c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 t="s">
        <v>16</v>
      </c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 t="s">
        <v>16</v>
      </c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 t="s">
        <v>16</v>
      </c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1">
        <f>EO12</f>
        <v>769740</v>
      </c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5" spans="1:161" s="4" customFormat="1" ht="14.25" x14ac:dyDescent="0.2">
      <c r="A15" s="45" t="s">
        <v>25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</row>
    <row r="16" spans="1:161" s="2" customFormat="1" ht="10.5" customHeight="1" x14ac:dyDescent="0.25"/>
    <row r="17" spans="1:105" s="31" customFormat="1" ht="45" customHeight="1" x14ac:dyDescent="0.2">
      <c r="A17" s="46" t="s">
        <v>4</v>
      </c>
      <c r="B17" s="47"/>
      <c r="C17" s="47"/>
      <c r="D17" s="47"/>
      <c r="E17" s="47"/>
      <c r="F17" s="48"/>
      <c r="G17" s="46" t="s">
        <v>26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8"/>
      <c r="AE17" s="46" t="s">
        <v>27</v>
      </c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8"/>
      <c r="BD17" s="46" t="s">
        <v>28</v>
      </c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8"/>
      <c r="BT17" s="46" t="s">
        <v>29</v>
      </c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8"/>
      <c r="CJ17" s="46" t="s">
        <v>30</v>
      </c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8"/>
    </row>
    <row r="18" spans="1:105" s="6" customFormat="1" x14ac:dyDescent="0.2">
      <c r="A18" s="52">
        <v>1</v>
      </c>
      <c r="B18" s="52"/>
      <c r="C18" s="52"/>
      <c r="D18" s="52"/>
      <c r="E18" s="52"/>
      <c r="F18" s="52"/>
      <c r="G18" s="52">
        <v>2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>
        <v>3</v>
      </c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>
        <v>4</v>
      </c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>
        <v>5</v>
      </c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>
        <v>6</v>
      </c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</row>
    <row r="19" spans="1:105" s="7" customFormat="1" ht="15" customHeight="1" x14ac:dyDescent="0.2">
      <c r="A19" s="38" t="s">
        <v>17</v>
      </c>
      <c r="B19" s="38"/>
      <c r="C19" s="38"/>
      <c r="D19" s="38"/>
      <c r="E19" s="38"/>
      <c r="F19" s="38"/>
      <c r="G19" s="39" t="s">
        <v>109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</row>
    <row r="20" spans="1:105" s="7" customFormat="1" ht="15" customHeight="1" x14ac:dyDescent="0.2">
      <c r="A20" s="38" t="s">
        <v>18</v>
      </c>
      <c r="B20" s="38"/>
      <c r="C20" s="38"/>
      <c r="D20" s="38"/>
      <c r="E20" s="38"/>
      <c r="F20" s="38"/>
      <c r="G20" s="39" t="s">
        <v>111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</row>
    <row r="21" spans="1:105" s="7" customFormat="1" ht="15" customHeight="1" x14ac:dyDescent="0.2">
      <c r="A21" s="38" t="s">
        <v>19</v>
      </c>
      <c r="B21" s="38"/>
      <c r="C21" s="38"/>
      <c r="D21" s="38"/>
      <c r="E21" s="38"/>
      <c r="F21" s="38"/>
      <c r="G21" s="39" t="s">
        <v>110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40">
        <v>1322</v>
      </c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>
        <v>1</v>
      </c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1">
        <v>2644</v>
      </c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</row>
    <row r="22" spans="1:105" s="7" customFormat="1" ht="15" customHeight="1" x14ac:dyDescent="0.2">
      <c r="A22" s="38"/>
      <c r="B22" s="38"/>
      <c r="C22" s="38"/>
      <c r="D22" s="38"/>
      <c r="E22" s="38"/>
      <c r="F22" s="38"/>
      <c r="G22" s="57" t="s">
        <v>15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8"/>
      <c r="AE22" s="40" t="s">
        <v>16</v>
      </c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 t="s">
        <v>16</v>
      </c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 t="s">
        <v>16</v>
      </c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1">
        <f>CJ21</f>
        <v>2644</v>
      </c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</row>
    <row r="24" spans="1:105" s="4" customFormat="1" ht="41.25" customHeight="1" x14ac:dyDescent="0.2">
      <c r="A24" s="61" t="s">
        <v>160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</row>
    <row r="25" spans="1:105" s="2" customFormat="1" ht="10.5" customHeight="1" x14ac:dyDescent="0.25"/>
    <row r="26" spans="1:105" s="2" customFormat="1" ht="55.5" customHeight="1" x14ac:dyDescent="0.25">
      <c r="A26" s="73" t="s">
        <v>4</v>
      </c>
      <c r="B26" s="74"/>
      <c r="C26" s="74"/>
      <c r="D26" s="74"/>
      <c r="E26" s="74"/>
      <c r="F26" s="75"/>
      <c r="G26" s="73" t="s">
        <v>36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5"/>
      <c r="BW26" s="73" t="s">
        <v>37</v>
      </c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5"/>
      <c r="CM26" s="73" t="s">
        <v>38</v>
      </c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5"/>
    </row>
    <row r="27" spans="1:105" x14ac:dyDescent="0.2">
      <c r="A27" s="108">
        <v>1</v>
      </c>
      <c r="B27" s="109"/>
      <c r="C27" s="109"/>
      <c r="D27" s="109"/>
      <c r="E27" s="109"/>
      <c r="F27" s="110"/>
      <c r="G27" s="108">
        <v>2</v>
      </c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10"/>
      <c r="BW27" s="108">
        <v>3</v>
      </c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10"/>
      <c r="CM27" s="108">
        <v>4</v>
      </c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10"/>
    </row>
    <row r="28" spans="1:105" s="2" customFormat="1" ht="21.75" customHeight="1" x14ac:dyDescent="0.25">
      <c r="A28" s="111" t="s">
        <v>17</v>
      </c>
      <c r="B28" s="112"/>
      <c r="C28" s="112"/>
      <c r="D28" s="112"/>
      <c r="E28" s="112"/>
      <c r="F28" s="113"/>
      <c r="G28" s="32"/>
      <c r="H28" s="50" t="s">
        <v>39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1"/>
      <c r="BW28" s="114" t="s">
        <v>16</v>
      </c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6"/>
      <c r="CM28" s="117">
        <f>CM29</f>
        <v>169340</v>
      </c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9"/>
    </row>
    <row r="29" spans="1:105" ht="12.75" customHeight="1" x14ac:dyDescent="0.2">
      <c r="A29" s="78" t="s">
        <v>40</v>
      </c>
      <c r="B29" s="79"/>
      <c r="C29" s="79"/>
      <c r="D29" s="79"/>
      <c r="E29" s="79"/>
      <c r="F29" s="80"/>
      <c r="G29" s="10"/>
      <c r="H29" s="84" t="s">
        <v>11</v>
      </c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5"/>
      <c r="BW29" s="86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8"/>
      <c r="CM29" s="92">
        <v>169340</v>
      </c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4"/>
    </row>
    <row r="30" spans="1:105" ht="12.75" customHeight="1" x14ac:dyDescent="0.2">
      <c r="A30" s="81"/>
      <c r="B30" s="82"/>
      <c r="C30" s="82"/>
      <c r="D30" s="82"/>
      <c r="E30" s="82"/>
      <c r="F30" s="83"/>
      <c r="G30" s="11"/>
      <c r="H30" s="98" t="s">
        <v>41</v>
      </c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9"/>
      <c r="BW30" s="89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1"/>
      <c r="CM30" s="95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7"/>
    </row>
    <row r="31" spans="1:105" ht="13.5" customHeight="1" x14ac:dyDescent="0.2">
      <c r="A31" s="38" t="s">
        <v>42</v>
      </c>
      <c r="B31" s="38"/>
      <c r="C31" s="38"/>
      <c r="D31" s="38"/>
      <c r="E31" s="38"/>
      <c r="F31" s="38"/>
      <c r="G31" s="20"/>
      <c r="H31" s="76" t="s">
        <v>43</v>
      </c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7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</row>
    <row r="32" spans="1:105" ht="26.25" customHeight="1" x14ac:dyDescent="0.2">
      <c r="A32" s="38" t="s">
        <v>44</v>
      </c>
      <c r="B32" s="38"/>
      <c r="C32" s="38"/>
      <c r="D32" s="38"/>
      <c r="E32" s="38"/>
      <c r="F32" s="38"/>
      <c r="G32" s="20"/>
      <c r="H32" s="76" t="s">
        <v>45</v>
      </c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7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</row>
    <row r="33" spans="1:105" ht="26.25" customHeight="1" x14ac:dyDescent="0.2">
      <c r="A33" s="38" t="s">
        <v>18</v>
      </c>
      <c r="B33" s="38"/>
      <c r="C33" s="38"/>
      <c r="D33" s="38"/>
      <c r="E33" s="38"/>
      <c r="F33" s="38"/>
      <c r="G33" s="20"/>
      <c r="H33" s="50" t="s">
        <v>46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1"/>
      <c r="BW33" s="40" t="s">
        <v>16</v>
      </c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1">
        <f>CM34+CM37</f>
        <v>23860</v>
      </c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</row>
    <row r="34" spans="1:105" x14ac:dyDescent="0.2">
      <c r="A34" s="78" t="s">
        <v>47</v>
      </c>
      <c r="B34" s="79"/>
      <c r="C34" s="79"/>
      <c r="D34" s="79"/>
      <c r="E34" s="79"/>
      <c r="F34" s="80"/>
      <c r="G34" s="10"/>
      <c r="H34" s="84" t="s">
        <v>11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5"/>
      <c r="BW34" s="86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8"/>
      <c r="CM34" s="92">
        <v>22320</v>
      </c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4"/>
    </row>
    <row r="35" spans="1:105" ht="25.5" customHeight="1" x14ac:dyDescent="0.2">
      <c r="A35" s="81"/>
      <c r="B35" s="82"/>
      <c r="C35" s="82"/>
      <c r="D35" s="82"/>
      <c r="E35" s="82"/>
      <c r="F35" s="83"/>
      <c r="G35" s="11"/>
      <c r="H35" s="98" t="s">
        <v>48</v>
      </c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9"/>
      <c r="BW35" s="89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1"/>
      <c r="CM35" s="95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7"/>
    </row>
    <row r="36" spans="1:105" ht="26.25" customHeight="1" x14ac:dyDescent="0.2">
      <c r="A36" s="38" t="s">
        <v>49</v>
      </c>
      <c r="B36" s="38"/>
      <c r="C36" s="38"/>
      <c r="D36" s="38"/>
      <c r="E36" s="38"/>
      <c r="F36" s="38"/>
      <c r="G36" s="20"/>
      <c r="H36" s="76" t="s">
        <v>50</v>
      </c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7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</row>
    <row r="37" spans="1:105" ht="27" customHeight="1" x14ac:dyDescent="0.2">
      <c r="A37" s="38" t="s">
        <v>51</v>
      </c>
      <c r="B37" s="38"/>
      <c r="C37" s="38"/>
      <c r="D37" s="38"/>
      <c r="E37" s="38"/>
      <c r="F37" s="38"/>
      <c r="G37" s="20"/>
      <c r="H37" s="76" t="s">
        <v>52</v>
      </c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7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1">
        <v>1540</v>
      </c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</row>
    <row r="38" spans="1:105" ht="27" customHeight="1" x14ac:dyDescent="0.2">
      <c r="A38" s="38" t="s">
        <v>53</v>
      </c>
      <c r="B38" s="38"/>
      <c r="C38" s="38"/>
      <c r="D38" s="38"/>
      <c r="E38" s="38"/>
      <c r="F38" s="38"/>
      <c r="G38" s="20"/>
      <c r="H38" s="76" t="s">
        <v>54</v>
      </c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7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</row>
    <row r="39" spans="1:105" ht="27" customHeight="1" x14ac:dyDescent="0.2">
      <c r="A39" s="38" t="s">
        <v>55</v>
      </c>
      <c r="B39" s="38"/>
      <c r="C39" s="38"/>
      <c r="D39" s="38"/>
      <c r="E39" s="38"/>
      <c r="F39" s="38"/>
      <c r="G39" s="20"/>
      <c r="H39" s="76" t="s">
        <v>54</v>
      </c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7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</row>
    <row r="40" spans="1:105" ht="26.25" customHeight="1" x14ac:dyDescent="0.2">
      <c r="A40" s="38" t="s">
        <v>19</v>
      </c>
      <c r="B40" s="38"/>
      <c r="C40" s="38"/>
      <c r="D40" s="38"/>
      <c r="E40" s="38"/>
      <c r="F40" s="38"/>
      <c r="G40" s="20"/>
      <c r="H40" s="50" t="s">
        <v>56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1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1">
        <v>39260</v>
      </c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</row>
    <row r="41" spans="1:105" ht="13.5" customHeight="1" x14ac:dyDescent="0.2">
      <c r="A41" s="38"/>
      <c r="B41" s="38"/>
      <c r="C41" s="38"/>
      <c r="D41" s="38"/>
      <c r="E41" s="38"/>
      <c r="F41" s="38"/>
      <c r="G41" s="56" t="s">
        <v>15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8"/>
      <c r="BW41" s="40" t="s">
        <v>16</v>
      </c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1">
        <f>CM28+CM33+CM40</f>
        <v>232460</v>
      </c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</row>
    <row r="42" spans="1:105" ht="13.5" customHeight="1" x14ac:dyDescent="0.2">
      <c r="A42" s="38"/>
      <c r="B42" s="38"/>
      <c r="C42" s="38"/>
      <c r="D42" s="38"/>
      <c r="E42" s="38"/>
      <c r="F42" s="38"/>
      <c r="G42" s="56" t="s">
        <v>11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8"/>
      <c r="BW42" s="40" t="s">
        <v>16</v>
      </c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</row>
    <row r="43" spans="1:105" ht="13.5" customHeight="1" x14ac:dyDescent="0.2">
      <c r="A43" s="38"/>
      <c r="B43" s="38"/>
      <c r="C43" s="38"/>
      <c r="D43" s="38"/>
      <c r="E43" s="38"/>
      <c r="F43" s="38"/>
      <c r="G43" s="56" t="s">
        <v>113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8"/>
      <c r="BW43" s="40" t="s">
        <v>16</v>
      </c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1">
        <v>232460</v>
      </c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</row>
    <row r="44" spans="1:105" s="2" customFormat="1" ht="3.75" customHeight="1" x14ac:dyDescent="0.25"/>
    <row r="45" spans="1:105" s="12" customFormat="1" ht="48" customHeight="1" x14ac:dyDescent="0.2">
      <c r="A45" s="100" t="s">
        <v>57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</row>
    <row r="46" spans="1:105" ht="90.75" customHeight="1" x14ac:dyDescent="0.2"/>
    <row r="47" spans="1:105" s="4" customFormat="1" ht="14.25" x14ac:dyDescent="0.2">
      <c r="A47" s="45" t="s">
        <v>58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</row>
    <row r="48" spans="1:105" s="2" customFormat="1" ht="11.25" customHeight="1" x14ac:dyDescent="0.25"/>
    <row r="49" spans="1:105" s="21" customFormat="1" ht="11.25" customHeight="1" x14ac:dyDescent="0.2">
      <c r="A49" s="46" t="s">
        <v>4</v>
      </c>
      <c r="B49" s="47"/>
      <c r="C49" s="47"/>
      <c r="D49" s="47"/>
      <c r="E49" s="47"/>
      <c r="F49" s="47"/>
      <c r="G49" s="48"/>
      <c r="H49" s="46" t="s">
        <v>59</v>
      </c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8"/>
      <c r="BD49" s="46" t="s">
        <v>60</v>
      </c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8"/>
      <c r="BT49" s="46" t="s">
        <v>61</v>
      </c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8"/>
      <c r="CJ49" s="46" t="s">
        <v>62</v>
      </c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8"/>
    </row>
    <row r="50" spans="1:105" s="6" customFormat="1" x14ac:dyDescent="0.2">
      <c r="A50" s="52">
        <v>1</v>
      </c>
      <c r="B50" s="52"/>
      <c r="C50" s="52"/>
      <c r="D50" s="52"/>
      <c r="E50" s="52"/>
      <c r="F50" s="52"/>
      <c r="G50" s="52"/>
      <c r="H50" s="52">
        <v>2</v>
      </c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>
        <v>3</v>
      </c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>
        <v>4</v>
      </c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>
        <v>5</v>
      </c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</row>
    <row r="51" spans="1:105" s="7" customFormat="1" ht="15" customHeight="1" x14ac:dyDescent="0.2">
      <c r="A51" s="38" t="s">
        <v>114</v>
      </c>
      <c r="B51" s="38"/>
      <c r="C51" s="38"/>
      <c r="D51" s="38"/>
      <c r="E51" s="38"/>
      <c r="F51" s="38"/>
      <c r="G51" s="38"/>
      <c r="H51" s="39" t="s">
        <v>115</v>
      </c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40">
        <v>0</v>
      </c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>
        <v>8</v>
      </c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1">
        <v>105000</v>
      </c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</row>
    <row r="52" spans="1:105" s="7" customFormat="1" ht="15" customHeight="1" x14ac:dyDescent="0.2">
      <c r="A52" s="38" t="s">
        <v>18</v>
      </c>
      <c r="B52" s="38"/>
      <c r="C52" s="38"/>
      <c r="D52" s="38"/>
      <c r="E52" s="38"/>
      <c r="F52" s="38"/>
      <c r="G52" s="38"/>
      <c r="H52" s="39" t="s">
        <v>164</v>
      </c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1">
        <v>43700</v>
      </c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</row>
    <row r="53" spans="1:105" s="7" customFormat="1" ht="15" customHeight="1" x14ac:dyDescent="0.2">
      <c r="A53" s="38" t="s">
        <v>19</v>
      </c>
      <c r="B53" s="38"/>
      <c r="C53" s="38"/>
      <c r="D53" s="38"/>
      <c r="E53" s="38"/>
      <c r="F53" s="38"/>
      <c r="G53" s="38"/>
      <c r="H53" s="39" t="s">
        <v>165</v>
      </c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1">
        <v>803600</v>
      </c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</row>
    <row r="54" spans="1:105" s="7" customFormat="1" ht="15" customHeight="1" x14ac:dyDescent="0.2">
      <c r="A54" s="38" t="s">
        <v>23</v>
      </c>
      <c r="B54" s="38"/>
      <c r="C54" s="38"/>
      <c r="D54" s="38"/>
      <c r="E54" s="38"/>
      <c r="F54" s="38"/>
      <c r="G54" s="38"/>
      <c r="H54" s="39" t="s">
        <v>178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1">
        <v>30000</v>
      </c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</row>
    <row r="55" spans="1:105" s="7" customFormat="1" ht="15" customHeight="1" x14ac:dyDescent="0.2">
      <c r="A55" s="38"/>
      <c r="B55" s="38"/>
      <c r="C55" s="38"/>
      <c r="D55" s="38"/>
      <c r="E55" s="38"/>
      <c r="F55" s="38"/>
      <c r="G55" s="38"/>
      <c r="H55" s="57" t="s">
        <v>15</v>
      </c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8"/>
      <c r="BD55" s="40" t="s">
        <v>16</v>
      </c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 t="s">
        <v>16</v>
      </c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1">
        <f>CJ51+CJ52+CJ53+CJ54</f>
        <v>982300</v>
      </c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</row>
    <row r="56" spans="1:105" s="7" customFormat="1" ht="15" customHeight="1" x14ac:dyDescent="0.2">
      <c r="A56" s="25"/>
      <c r="B56" s="25"/>
      <c r="C56" s="25"/>
      <c r="D56" s="25"/>
      <c r="E56" s="25"/>
      <c r="F56" s="25"/>
      <c r="G56" s="25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</row>
    <row r="57" spans="1:105" s="4" customFormat="1" ht="14.25" x14ac:dyDescent="0.2">
      <c r="A57" s="45" t="s">
        <v>173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</row>
    <row r="58" spans="1:105" s="4" customFormat="1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</row>
    <row r="59" spans="1:105" s="4" customFormat="1" ht="14.25" x14ac:dyDescent="0.2">
      <c r="A59" s="45" t="s">
        <v>166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</row>
    <row r="60" spans="1:105" s="2" customFormat="1" ht="10.5" customHeight="1" x14ac:dyDescent="0.25"/>
    <row r="61" spans="1:105" s="2" customFormat="1" ht="30" customHeight="1" x14ac:dyDescent="0.25">
      <c r="A61" s="46" t="s">
        <v>4</v>
      </c>
      <c r="B61" s="47"/>
      <c r="C61" s="47"/>
      <c r="D61" s="47"/>
      <c r="E61" s="47"/>
      <c r="F61" s="47"/>
      <c r="G61" s="48"/>
      <c r="H61" s="46" t="s">
        <v>64</v>
      </c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8"/>
      <c r="BT61" s="46" t="s">
        <v>94</v>
      </c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8"/>
      <c r="CJ61" s="46" t="s">
        <v>95</v>
      </c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8"/>
    </row>
    <row r="62" spans="1:105" x14ac:dyDescent="0.2">
      <c r="A62" s="52">
        <v>1</v>
      </c>
      <c r="B62" s="52"/>
      <c r="C62" s="52"/>
      <c r="D62" s="52"/>
      <c r="E62" s="52"/>
      <c r="F62" s="52"/>
      <c r="G62" s="52"/>
      <c r="H62" s="52">
        <v>2</v>
      </c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>
        <v>3</v>
      </c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>
        <v>4</v>
      </c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</row>
    <row r="63" spans="1:105" s="2" customFormat="1" ht="15" customHeight="1" x14ac:dyDescent="0.25">
      <c r="A63" s="38" t="s">
        <v>17</v>
      </c>
      <c r="B63" s="38"/>
      <c r="C63" s="38"/>
      <c r="D63" s="38"/>
      <c r="E63" s="38"/>
      <c r="F63" s="38"/>
      <c r="G63" s="38"/>
      <c r="H63" s="49" t="s">
        <v>180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1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1">
        <v>2600</v>
      </c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</row>
    <row r="64" spans="1:105" s="2" customFormat="1" ht="15" customHeight="1" x14ac:dyDescent="0.25">
      <c r="A64" s="38" t="s">
        <v>18</v>
      </c>
      <c r="B64" s="38"/>
      <c r="C64" s="38"/>
      <c r="D64" s="38"/>
      <c r="E64" s="38"/>
      <c r="F64" s="38"/>
      <c r="G64" s="38"/>
      <c r="H64" s="4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1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1">
        <v>0</v>
      </c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</row>
    <row r="65" spans="1:105" s="2" customFormat="1" ht="15" customHeight="1" x14ac:dyDescent="0.25">
      <c r="A65" s="38"/>
      <c r="B65" s="38"/>
      <c r="C65" s="38"/>
      <c r="D65" s="38"/>
      <c r="E65" s="38"/>
      <c r="F65" s="38"/>
      <c r="G65" s="38"/>
      <c r="H65" s="53" t="s">
        <v>15</v>
      </c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5"/>
      <c r="BT65" s="40" t="s">
        <v>16</v>
      </c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1">
        <f>CJ63+CJ64</f>
        <v>2600</v>
      </c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</row>
    <row r="66" spans="1:105" s="7" customFormat="1" ht="15" customHeight="1" x14ac:dyDescent="0.2">
      <c r="A66" s="25"/>
      <c r="B66" s="25"/>
      <c r="C66" s="25"/>
      <c r="D66" s="25"/>
      <c r="E66" s="25"/>
      <c r="F66" s="25"/>
      <c r="G66" s="25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</row>
    <row r="67" spans="1:105" s="7" customFormat="1" ht="15" customHeight="1" x14ac:dyDescent="0.2">
      <c r="A67" s="22"/>
      <c r="B67" s="22"/>
      <c r="C67" s="22"/>
      <c r="D67" s="22"/>
      <c r="E67" s="22"/>
      <c r="F67" s="22"/>
      <c r="G67" s="22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</row>
    <row r="68" spans="1:105" s="4" customFormat="1" ht="28.5" customHeight="1" x14ac:dyDescent="0.2">
      <c r="A68" s="61" t="s">
        <v>167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</row>
    <row r="69" spans="1:105" s="2" customFormat="1" ht="10.5" customHeight="1" x14ac:dyDescent="0.25"/>
    <row r="70" spans="1:105" s="29" customFormat="1" ht="30" customHeight="1" x14ac:dyDescent="0.2">
      <c r="A70" s="46" t="s">
        <v>4</v>
      </c>
      <c r="B70" s="47"/>
      <c r="C70" s="47"/>
      <c r="D70" s="47"/>
      <c r="E70" s="47"/>
      <c r="F70" s="47"/>
      <c r="G70" s="48"/>
      <c r="H70" s="46" t="s">
        <v>64</v>
      </c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8"/>
      <c r="BD70" s="46" t="s">
        <v>86</v>
      </c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8"/>
      <c r="BT70" s="46" t="s">
        <v>97</v>
      </c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8"/>
      <c r="CJ70" s="46" t="s">
        <v>98</v>
      </c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8"/>
    </row>
    <row r="71" spans="1:105" s="6" customFormat="1" x14ac:dyDescent="0.2">
      <c r="A71" s="52"/>
      <c r="B71" s="52"/>
      <c r="C71" s="52"/>
      <c r="D71" s="52"/>
      <c r="E71" s="52"/>
      <c r="F71" s="52"/>
      <c r="G71" s="52"/>
      <c r="H71" s="52">
        <v>1</v>
      </c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>
        <v>2</v>
      </c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>
        <v>3</v>
      </c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>
        <v>4</v>
      </c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</row>
    <row r="72" spans="1:105" s="7" customFormat="1" ht="15" customHeight="1" x14ac:dyDescent="0.2">
      <c r="A72" s="38" t="s">
        <v>17</v>
      </c>
      <c r="B72" s="38"/>
      <c r="C72" s="38"/>
      <c r="D72" s="38"/>
      <c r="E72" s="38"/>
      <c r="F72" s="38"/>
      <c r="G72" s="38"/>
      <c r="H72" s="39" t="s">
        <v>161</v>
      </c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40">
        <v>20</v>
      </c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>
        <v>154.80000000000001</v>
      </c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1">
        <v>55728</v>
      </c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</row>
    <row r="73" spans="1:105" s="7" customFormat="1" ht="23.25" customHeight="1" x14ac:dyDescent="0.2">
      <c r="A73" s="38" t="s">
        <v>18</v>
      </c>
      <c r="B73" s="38"/>
      <c r="C73" s="38"/>
      <c r="D73" s="38"/>
      <c r="E73" s="38"/>
      <c r="F73" s="38"/>
      <c r="G73" s="38"/>
      <c r="H73" s="39" t="s">
        <v>162</v>
      </c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40">
        <v>10</v>
      </c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1">
        <v>121400</v>
      </c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</row>
    <row r="74" spans="1:105" s="7" customFormat="1" ht="22.5" customHeight="1" x14ac:dyDescent="0.2">
      <c r="A74" s="38" t="s">
        <v>19</v>
      </c>
      <c r="B74" s="38"/>
      <c r="C74" s="38"/>
      <c r="D74" s="38"/>
      <c r="E74" s="38"/>
      <c r="F74" s="38"/>
      <c r="G74" s="38"/>
      <c r="H74" s="39" t="s">
        <v>163</v>
      </c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40">
        <v>2</v>
      </c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1">
        <v>24500</v>
      </c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</row>
    <row r="75" spans="1:105" s="7" customFormat="1" ht="15" customHeight="1" x14ac:dyDescent="0.2">
      <c r="A75" s="38" t="s">
        <v>23</v>
      </c>
      <c r="B75" s="38"/>
      <c r="C75" s="38"/>
      <c r="D75" s="38"/>
      <c r="E75" s="38"/>
      <c r="F75" s="38"/>
      <c r="G75" s="38"/>
      <c r="H75" s="39" t="s">
        <v>179</v>
      </c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1">
        <v>100000</v>
      </c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</row>
    <row r="76" spans="1:105" s="7" customFormat="1" ht="15" customHeight="1" x14ac:dyDescent="0.2">
      <c r="A76" s="38" t="s">
        <v>23</v>
      </c>
      <c r="B76" s="38"/>
      <c r="C76" s="38"/>
      <c r="D76" s="38"/>
      <c r="E76" s="38"/>
      <c r="F76" s="38"/>
      <c r="G76" s="38"/>
      <c r="H76" s="39" t="s">
        <v>181</v>
      </c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1">
        <v>2500</v>
      </c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</row>
    <row r="77" spans="1:105" s="7" customFormat="1" ht="15" customHeight="1" x14ac:dyDescent="0.2">
      <c r="A77" s="38"/>
      <c r="B77" s="38"/>
      <c r="C77" s="38"/>
      <c r="D77" s="38"/>
      <c r="E77" s="38"/>
      <c r="F77" s="38"/>
      <c r="G77" s="38"/>
      <c r="H77" s="57" t="s">
        <v>15</v>
      </c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8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 t="s">
        <v>16</v>
      </c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1">
        <f>CJ72+CJ73+CJ76+CJ74+CJ75</f>
        <v>304128</v>
      </c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</row>
    <row r="78" spans="1:105" s="7" customFormat="1" ht="15" customHeight="1" x14ac:dyDescent="0.2">
      <c r="A78" s="25"/>
      <c r="B78" s="25"/>
      <c r="C78" s="25"/>
      <c r="D78" s="25"/>
      <c r="E78" s="25"/>
      <c r="F78" s="25"/>
      <c r="G78" s="25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</row>
    <row r="79" spans="1:105" s="7" customFormat="1" ht="15" customHeight="1" x14ac:dyDescent="0.2">
      <c r="A79" s="25"/>
      <c r="B79" s="25"/>
      <c r="C79" s="25"/>
      <c r="D79" s="25"/>
      <c r="E79" s="25"/>
      <c r="F79" s="25"/>
      <c r="G79" s="25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</row>
    <row r="80" spans="1:105" s="7" customFormat="1" ht="15" customHeight="1" x14ac:dyDescent="0.2">
      <c r="A80" s="22"/>
      <c r="B80" s="22"/>
      <c r="C80" s="22"/>
      <c r="D80" s="22"/>
      <c r="E80" s="22"/>
      <c r="F80" s="22"/>
      <c r="G80" s="22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</row>
    <row r="81" spans="1:161" s="4" customFormat="1" ht="24.75" customHeight="1" x14ac:dyDescent="0.2">
      <c r="A81" s="8" t="s">
        <v>133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106">
        <f>EO13+CM43+CJ55+CJ65+CJ77+CJ22</f>
        <v>2293872</v>
      </c>
      <c r="BX81" s="107"/>
      <c r="BY81" s="107"/>
      <c r="BZ81" s="107"/>
      <c r="CA81" s="107"/>
      <c r="CB81" s="107"/>
      <c r="CC81" s="107"/>
      <c r="CD81" s="107"/>
      <c r="CE81" s="107"/>
      <c r="CF81" s="107"/>
      <c r="CG81" s="107"/>
      <c r="CH81" s="107"/>
      <c r="CI81" s="107"/>
      <c r="CJ81" s="107"/>
      <c r="CK81" s="107"/>
      <c r="CL81" s="107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</row>
    <row r="82" spans="1:161" ht="13.5" customHeight="1" x14ac:dyDescent="0.2">
      <c r="A82" s="42"/>
      <c r="B82" s="42"/>
      <c r="C82" s="42"/>
      <c r="D82" s="42"/>
      <c r="E82" s="42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</row>
    <row r="83" spans="1:161" ht="13.5" customHeight="1" x14ac:dyDescent="0.2">
      <c r="A83" s="42"/>
      <c r="B83" s="42"/>
      <c r="C83" s="42"/>
      <c r="D83" s="42"/>
      <c r="E83" s="42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</row>
    <row r="84" spans="1:161" ht="13.5" customHeight="1" x14ac:dyDescent="0.2">
      <c r="A84" s="42"/>
      <c r="B84" s="42"/>
      <c r="C84" s="42"/>
      <c r="D84" s="42"/>
      <c r="E84" s="42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</row>
  </sheetData>
  <mergeCells count="270">
    <mergeCell ref="BT63:CI63"/>
    <mergeCell ref="CJ63:DA63"/>
    <mergeCell ref="A59:DA59"/>
    <mergeCell ref="A61:G61"/>
    <mergeCell ref="H61:BS61"/>
    <mergeCell ref="BT61:CI61"/>
    <mergeCell ref="CJ61:DA61"/>
    <mergeCell ref="A55:G55"/>
    <mergeCell ref="H55:BC55"/>
    <mergeCell ref="BD55:BS55"/>
    <mergeCell ref="A53:G53"/>
    <mergeCell ref="H53:BC53"/>
    <mergeCell ref="BD53:BS53"/>
    <mergeCell ref="BT53:CI53"/>
    <mergeCell ref="CJ53:DA53"/>
    <mergeCell ref="A57:DA57"/>
    <mergeCell ref="A54:G54"/>
    <mergeCell ref="H54:BC54"/>
    <mergeCell ref="BD54:BS54"/>
    <mergeCell ref="BT54:CI54"/>
    <mergeCell ref="CJ54:DA54"/>
    <mergeCell ref="A51:G51"/>
    <mergeCell ref="H51:BC51"/>
    <mergeCell ref="BD51:BS51"/>
    <mergeCell ref="BT51:CI51"/>
    <mergeCell ref="CJ51:DA51"/>
    <mergeCell ref="A52:G52"/>
    <mergeCell ref="H52:BC52"/>
    <mergeCell ref="BD52:BS52"/>
    <mergeCell ref="BT52:CI52"/>
    <mergeCell ref="CJ52:DA52"/>
    <mergeCell ref="A50:G50"/>
    <mergeCell ref="H50:BC50"/>
    <mergeCell ref="BD50:BS50"/>
    <mergeCell ref="BT50:CI50"/>
    <mergeCell ref="CJ50:DA50"/>
    <mergeCell ref="A47:DA47"/>
    <mergeCell ref="A49:G49"/>
    <mergeCell ref="H49:BC49"/>
    <mergeCell ref="BD49:BS49"/>
    <mergeCell ref="BT49:CI49"/>
    <mergeCell ref="CJ49:DA49"/>
    <mergeCell ref="A43:F43"/>
    <mergeCell ref="G43:BV43"/>
    <mergeCell ref="BW43:CL43"/>
    <mergeCell ref="CM43:DA43"/>
    <mergeCell ref="A45:DA45"/>
    <mergeCell ref="A42:F42"/>
    <mergeCell ref="G42:BV42"/>
    <mergeCell ref="BW42:CL42"/>
    <mergeCell ref="CM42:DA42"/>
    <mergeCell ref="A40:F40"/>
    <mergeCell ref="H40:BV40"/>
    <mergeCell ref="BW40:CL40"/>
    <mergeCell ref="CM40:DA40"/>
    <mergeCell ref="A41:F41"/>
    <mergeCell ref="G41:BV41"/>
    <mergeCell ref="BW41:CL41"/>
    <mergeCell ref="CM41:DA41"/>
    <mergeCell ref="A38:F38"/>
    <mergeCell ref="H38:BV38"/>
    <mergeCell ref="BW38:CL38"/>
    <mergeCell ref="CM38:DA38"/>
    <mergeCell ref="A39:F39"/>
    <mergeCell ref="H39:BV39"/>
    <mergeCell ref="BW39:CL39"/>
    <mergeCell ref="CM39:DA39"/>
    <mergeCell ref="A36:F36"/>
    <mergeCell ref="H36:BV36"/>
    <mergeCell ref="BW36:CL36"/>
    <mergeCell ref="CM36:DA36"/>
    <mergeCell ref="A37:F37"/>
    <mergeCell ref="H37:BV37"/>
    <mergeCell ref="BW37:CL37"/>
    <mergeCell ref="CM37:DA37"/>
    <mergeCell ref="A33:F33"/>
    <mergeCell ref="H33:BV33"/>
    <mergeCell ref="BW33:CL33"/>
    <mergeCell ref="CM33:DA33"/>
    <mergeCell ref="A34:F35"/>
    <mergeCell ref="H34:BV34"/>
    <mergeCell ref="BW34:CL35"/>
    <mergeCell ref="CM34:DA35"/>
    <mergeCell ref="H35:BV35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29:F30"/>
    <mergeCell ref="H29:BV29"/>
    <mergeCell ref="BW29:CL30"/>
    <mergeCell ref="CM29:DA30"/>
    <mergeCell ref="H30:BV30"/>
    <mergeCell ref="A27:F27"/>
    <mergeCell ref="G27:BV27"/>
    <mergeCell ref="BW27:CL27"/>
    <mergeCell ref="CM27:DA27"/>
    <mergeCell ref="A28:F28"/>
    <mergeCell ref="H28:BV28"/>
    <mergeCell ref="BW28:CL28"/>
    <mergeCell ref="CM28:DA28"/>
    <mergeCell ref="A24:DA24"/>
    <mergeCell ref="A26:F26"/>
    <mergeCell ref="G26:BV26"/>
    <mergeCell ref="BW26:CL26"/>
    <mergeCell ref="CM26:DA26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W81:CL81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68:DA68"/>
    <mergeCell ref="A70:G70"/>
    <mergeCell ref="H70:BC70"/>
    <mergeCell ref="BD70:BS70"/>
    <mergeCell ref="BT70:CI70"/>
    <mergeCell ref="CJ70:DA70"/>
    <mergeCell ref="A71:G71"/>
    <mergeCell ref="H71:BC71"/>
    <mergeCell ref="BD71:BS71"/>
    <mergeCell ref="A84:F84"/>
    <mergeCell ref="G84:BV84"/>
    <mergeCell ref="BW84:CL84"/>
    <mergeCell ref="A82:F82"/>
    <mergeCell ref="G82:BV82"/>
    <mergeCell ref="BW82:CL82"/>
    <mergeCell ref="A83:F83"/>
    <mergeCell ref="G83:BV83"/>
    <mergeCell ref="BW83:CL83"/>
    <mergeCell ref="BT55:CI55"/>
    <mergeCell ref="CJ55:DA55"/>
    <mergeCell ref="BT74:CI74"/>
    <mergeCell ref="CJ74:DA74"/>
    <mergeCell ref="A76:G76"/>
    <mergeCell ref="H76:BC76"/>
    <mergeCell ref="BD76:BS76"/>
    <mergeCell ref="BT76:CI76"/>
    <mergeCell ref="CJ76:DA76"/>
    <mergeCell ref="BT71:CI71"/>
    <mergeCell ref="A65:G65"/>
    <mergeCell ref="H65:BS65"/>
    <mergeCell ref="BT65:CI65"/>
    <mergeCell ref="CJ65:DA65"/>
    <mergeCell ref="CJ71:DA71"/>
    <mergeCell ref="A72:G72"/>
    <mergeCell ref="H72:BC72"/>
    <mergeCell ref="BD72:BS72"/>
    <mergeCell ref="BT72:CI72"/>
    <mergeCell ref="CJ72:DA72"/>
    <mergeCell ref="A73:G73"/>
    <mergeCell ref="CJ75:DA75"/>
    <mergeCell ref="A63:G63"/>
    <mergeCell ref="H63:BS63"/>
    <mergeCell ref="A20:F20"/>
    <mergeCell ref="G20:AD20"/>
    <mergeCell ref="A22:F22"/>
    <mergeCell ref="G22:AD22"/>
    <mergeCell ref="AE22:BC22"/>
    <mergeCell ref="AE20:BC20"/>
    <mergeCell ref="BD20:BS20"/>
    <mergeCell ref="BT20:CI20"/>
    <mergeCell ref="CJ20:DA20"/>
    <mergeCell ref="A21:F21"/>
    <mergeCell ref="G21:AD21"/>
    <mergeCell ref="AE21:BC21"/>
    <mergeCell ref="BD21:BS21"/>
    <mergeCell ref="BT21:CI21"/>
    <mergeCell ref="CJ21:DA21"/>
    <mergeCell ref="BD22:BS22"/>
    <mergeCell ref="BT22:CI22"/>
    <mergeCell ref="CJ22:DA22"/>
    <mergeCell ref="A77:G77"/>
    <mergeCell ref="H77:BC77"/>
    <mergeCell ref="BD77:BS77"/>
    <mergeCell ref="BT77:CI77"/>
    <mergeCell ref="CJ77:DA77"/>
    <mergeCell ref="A62:G62"/>
    <mergeCell ref="H62:BS62"/>
    <mergeCell ref="BT62:CI62"/>
    <mergeCell ref="CJ62:DA62"/>
    <mergeCell ref="A64:G64"/>
    <mergeCell ref="H64:BS64"/>
    <mergeCell ref="BT64:CI64"/>
    <mergeCell ref="CJ64:DA64"/>
    <mergeCell ref="A74:G74"/>
    <mergeCell ref="H74:BC74"/>
    <mergeCell ref="BD74:BS74"/>
    <mergeCell ref="H73:BC73"/>
    <mergeCell ref="BD73:BS73"/>
    <mergeCell ref="BT73:CI73"/>
    <mergeCell ref="CJ73:DA73"/>
    <mergeCell ref="A75:G75"/>
    <mergeCell ref="H75:BC75"/>
    <mergeCell ref="BD75:BS75"/>
    <mergeCell ref="BT75:CI75"/>
    <mergeCell ref="A19:F19"/>
    <mergeCell ref="G19:AD19"/>
    <mergeCell ref="AE19:BC19"/>
    <mergeCell ref="BD19:BS19"/>
    <mergeCell ref="BT19:CI19"/>
    <mergeCell ref="CJ19:DA19"/>
    <mergeCell ref="A15:DZ15"/>
    <mergeCell ref="A17:F17"/>
    <mergeCell ref="G17:AD17"/>
    <mergeCell ref="AE17:BC17"/>
    <mergeCell ref="BD17:BS17"/>
    <mergeCell ref="BT17:CI17"/>
    <mergeCell ref="CJ17:DA17"/>
    <mergeCell ref="G18:AD18"/>
    <mergeCell ref="AE18:BC18"/>
    <mergeCell ref="BD18:BS18"/>
    <mergeCell ref="BT18:CI18"/>
    <mergeCell ref="CJ18:DA18"/>
    <mergeCell ref="A18:F18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2</vt:lpstr>
      <vt:lpstr>МБ</vt:lpstr>
      <vt:lpstr>ОБ</vt:lpstr>
      <vt:lpstr>5</vt:lpstr>
      <vt:lpstr>'2'!Область_печати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2022-06-20T12:32:03Z</cp:lastPrinted>
  <dcterms:created xsi:type="dcterms:W3CDTF">2019-09-13T06:39:05Z</dcterms:created>
  <dcterms:modified xsi:type="dcterms:W3CDTF">2022-06-20T12:32:50Z</dcterms:modified>
</cp:coreProperties>
</file>